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sers\Lenka Štočková\Documents\dotace\oprava místní komunikace ke hřbitovu 2023\"/>
    </mc:Choice>
  </mc:AlternateContent>
  <xr:revisionPtr revIDLastSave="0" documentId="8_{A224E2B6-B83E-4849-BEE0-F584DBBC1746}" xr6:coauthVersionLast="47" xr6:coauthVersionMax="47" xr10:uidLastSave="{00000000-0000-0000-0000-000000000000}"/>
  <bookViews>
    <workbookView xWindow="1425" yWindow="2415" windowWidth="27375" windowHeight="1318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Pol'!$A$1:$W$212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02" i="12" l="1"/>
  <c r="BA199" i="12"/>
  <c r="BA190" i="12"/>
  <c r="BA174" i="12"/>
  <c r="BA169" i="12"/>
  <c r="BA166" i="12"/>
  <c r="BA135" i="12"/>
  <c r="BA132" i="12"/>
  <c r="BA129" i="12"/>
  <c r="BA118" i="12"/>
  <c r="BA116" i="12"/>
  <c r="BA108" i="12"/>
  <c r="BA106" i="12"/>
  <c r="BA98" i="12"/>
  <c r="BA96" i="12"/>
  <c r="BA54" i="12"/>
  <c r="BA49" i="12"/>
  <c r="BA38" i="12"/>
  <c r="BA34" i="12"/>
  <c r="BA30" i="12"/>
  <c r="BA23" i="12"/>
  <c r="BA19" i="12"/>
  <c r="G9" i="12"/>
  <c r="M9" i="12" s="1"/>
  <c r="I9" i="12"/>
  <c r="I8" i="12" s="1"/>
  <c r="K9" i="12"/>
  <c r="O9" i="12"/>
  <c r="Q9" i="12"/>
  <c r="V9" i="12"/>
  <c r="G14" i="12"/>
  <c r="M14" i="12" s="1"/>
  <c r="I14" i="12"/>
  <c r="K14" i="12"/>
  <c r="O14" i="12"/>
  <c r="Q14" i="12"/>
  <c r="V14" i="12"/>
  <c r="G18" i="12"/>
  <c r="M18" i="12" s="1"/>
  <c r="I18" i="12"/>
  <c r="K18" i="12"/>
  <c r="O18" i="12"/>
  <c r="Q18" i="12"/>
  <c r="V18" i="12"/>
  <c r="G22" i="12"/>
  <c r="M22" i="12" s="1"/>
  <c r="I22" i="12"/>
  <c r="K22" i="12"/>
  <c r="O22" i="12"/>
  <c r="Q22" i="12"/>
  <c r="V22" i="12"/>
  <c r="G26" i="12"/>
  <c r="M26" i="12" s="1"/>
  <c r="I26" i="12"/>
  <c r="K26" i="12"/>
  <c r="O26" i="12"/>
  <c r="Q26" i="12"/>
  <c r="V26" i="12"/>
  <c r="G53" i="12"/>
  <c r="M53" i="12" s="1"/>
  <c r="I53" i="12"/>
  <c r="K53" i="12"/>
  <c r="O53" i="12"/>
  <c r="Q53" i="12"/>
  <c r="V53" i="12"/>
  <c r="G57" i="12"/>
  <c r="M57" i="12" s="1"/>
  <c r="I57" i="12"/>
  <c r="K57" i="12"/>
  <c r="O57" i="12"/>
  <c r="Q57" i="12"/>
  <c r="V57" i="12"/>
  <c r="G62" i="12"/>
  <c r="M62" i="12" s="1"/>
  <c r="I62" i="12"/>
  <c r="K62" i="12"/>
  <c r="O62" i="12"/>
  <c r="Q62" i="12"/>
  <c r="Q61" i="12" s="1"/>
  <c r="V62" i="12"/>
  <c r="G69" i="12"/>
  <c r="M69" i="12" s="1"/>
  <c r="I69" i="12"/>
  <c r="K69" i="12"/>
  <c r="O69" i="12"/>
  <c r="Q69" i="12"/>
  <c r="V69" i="12"/>
  <c r="G75" i="12"/>
  <c r="I75" i="12"/>
  <c r="K75" i="12"/>
  <c r="O75" i="12"/>
  <c r="Q75" i="12"/>
  <c r="V75" i="12"/>
  <c r="G83" i="12"/>
  <c r="M83" i="12" s="1"/>
  <c r="I83" i="12"/>
  <c r="K83" i="12"/>
  <c r="O83" i="12"/>
  <c r="Q83" i="12"/>
  <c r="V83" i="12"/>
  <c r="G91" i="12"/>
  <c r="M91" i="12" s="1"/>
  <c r="I91" i="12"/>
  <c r="K91" i="12"/>
  <c r="O91" i="12"/>
  <c r="Q91" i="12"/>
  <c r="V91" i="12"/>
  <c r="G101" i="12"/>
  <c r="M101" i="12" s="1"/>
  <c r="I101" i="12"/>
  <c r="K101" i="12"/>
  <c r="O101" i="12"/>
  <c r="Q101" i="12"/>
  <c r="V101" i="12"/>
  <c r="G111" i="12"/>
  <c r="M111" i="12" s="1"/>
  <c r="I111" i="12"/>
  <c r="K111" i="12"/>
  <c r="O111" i="12"/>
  <c r="Q111" i="12"/>
  <c r="V111" i="12"/>
  <c r="G121" i="12"/>
  <c r="M121" i="12" s="1"/>
  <c r="I121" i="12"/>
  <c r="K121" i="12"/>
  <c r="O121" i="12"/>
  <c r="Q121" i="12"/>
  <c r="V121" i="12"/>
  <c r="K127" i="12"/>
  <c r="V127" i="12"/>
  <c r="G128" i="12"/>
  <c r="M128" i="12" s="1"/>
  <c r="I128" i="12"/>
  <c r="K128" i="12"/>
  <c r="O128" i="12"/>
  <c r="Q128" i="12"/>
  <c r="V128" i="12"/>
  <c r="G131" i="12"/>
  <c r="I131" i="12"/>
  <c r="K131" i="12"/>
  <c r="O131" i="12"/>
  <c r="O127" i="12" s="1"/>
  <c r="Q131" i="12"/>
  <c r="V131" i="12"/>
  <c r="G134" i="12"/>
  <c r="M134" i="12" s="1"/>
  <c r="I134" i="12"/>
  <c r="I127" i="12" s="1"/>
  <c r="K134" i="12"/>
  <c r="O134" i="12"/>
  <c r="Q134" i="12"/>
  <c r="V134" i="12"/>
  <c r="G138" i="12"/>
  <c r="I138" i="12"/>
  <c r="K138" i="12"/>
  <c r="M138" i="12"/>
  <c r="O138" i="12"/>
  <c r="Q138" i="12"/>
  <c r="V138" i="12"/>
  <c r="G144" i="12"/>
  <c r="I144" i="12"/>
  <c r="K144" i="12"/>
  <c r="O144" i="12"/>
  <c r="Q144" i="12"/>
  <c r="V144" i="12"/>
  <c r="G150" i="12"/>
  <c r="M150" i="12" s="1"/>
  <c r="I150" i="12"/>
  <c r="I137" i="12" s="1"/>
  <c r="K150" i="12"/>
  <c r="O150" i="12"/>
  <c r="Q150" i="12"/>
  <c r="Q137" i="12" s="1"/>
  <c r="V150" i="12"/>
  <c r="G157" i="12"/>
  <c r="M157" i="12" s="1"/>
  <c r="I157" i="12"/>
  <c r="K157" i="12"/>
  <c r="O157" i="12"/>
  <c r="Q157" i="12"/>
  <c r="V157" i="12"/>
  <c r="V137" i="12" s="1"/>
  <c r="G162" i="12"/>
  <c r="I162" i="12"/>
  <c r="K162" i="12"/>
  <c r="O162" i="12"/>
  <c r="Q162" i="12"/>
  <c r="V162" i="12"/>
  <c r="G165" i="12"/>
  <c r="M165" i="12" s="1"/>
  <c r="I165" i="12"/>
  <c r="K165" i="12"/>
  <c r="O165" i="12"/>
  <c r="Q165" i="12"/>
  <c r="V165" i="12"/>
  <c r="G168" i="12"/>
  <c r="M168" i="12" s="1"/>
  <c r="I168" i="12"/>
  <c r="K168" i="12"/>
  <c r="O168" i="12"/>
  <c r="Q168" i="12"/>
  <c r="V168" i="12"/>
  <c r="G172" i="12"/>
  <c r="M172" i="12" s="1"/>
  <c r="I172" i="12"/>
  <c r="K172" i="12"/>
  <c r="O172" i="12"/>
  <c r="Q172" i="12"/>
  <c r="V172" i="12"/>
  <c r="G180" i="12"/>
  <c r="M180" i="12" s="1"/>
  <c r="I180" i="12"/>
  <c r="K180" i="12"/>
  <c r="O180" i="12"/>
  <c r="Q180" i="12"/>
  <c r="V180" i="12"/>
  <c r="G184" i="12"/>
  <c r="M184" i="12" s="1"/>
  <c r="I184" i="12"/>
  <c r="K184" i="12"/>
  <c r="O184" i="12"/>
  <c r="Q184" i="12"/>
  <c r="V184" i="12"/>
  <c r="G187" i="12"/>
  <c r="M187" i="12" s="1"/>
  <c r="I187" i="12"/>
  <c r="K187" i="12"/>
  <c r="O187" i="12"/>
  <c r="Q187" i="12"/>
  <c r="V187" i="12"/>
  <c r="G193" i="12"/>
  <c r="M193" i="12" s="1"/>
  <c r="I193" i="12"/>
  <c r="K193" i="12"/>
  <c r="O193" i="12"/>
  <c r="Q193" i="12"/>
  <c r="V193" i="12"/>
  <c r="G198" i="12"/>
  <c r="M198" i="12" s="1"/>
  <c r="I198" i="12"/>
  <c r="K198" i="12"/>
  <c r="O198" i="12"/>
  <c r="Q198" i="12"/>
  <c r="V198" i="12"/>
  <c r="G201" i="12"/>
  <c r="M201" i="12" s="1"/>
  <c r="I201" i="12"/>
  <c r="K201" i="12"/>
  <c r="O201" i="12"/>
  <c r="Q201" i="12"/>
  <c r="V201" i="12"/>
  <c r="G204" i="12"/>
  <c r="M204" i="12" s="1"/>
  <c r="I204" i="12"/>
  <c r="K204" i="12"/>
  <c r="O204" i="12"/>
  <c r="Q204" i="12"/>
  <c r="V204" i="12"/>
  <c r="G207" i="12"/>
  <c r="I207" i="12"/>
  <c r="K207" i="12"/>
  <c r="M207" i="12"/>
  <c r="O207" i="12"/>
  <c r="Q207" i="12"/>
  <c r="V207" i="12"/>
  <c r="AE211" i="12"/>
  <c r="F41" i="1" s="1"/>
  <c r="I19" i="1"/>
  <c r="I18" i="1"/>
  <c r="I17" i="1"/>
  <c r="G161" i="12" l="1"/>
  <c r="I53" i="1" s="1"/>
  <c r="I20" i="1" s="1"/>
  <c r="G137" i="12"/>
  <c r="I52" i="1" s="1"/>
  <c r="G127" i="12"/>
  <c r="I51" i="1" s="1"/>
  <c r="O161" i="12"/>
  <c r="K61" i="12"/>
  <c r="F39" i="1"/>
  <c r="F42" i="1" s="1"/>
  <c r="K161" i="12"/>
  <c r="AF211" i="12"/>
  <c r="I61" i="12"/>
  <c r="O8" i="12"/>
  <c r="F40" i="1"/>
  <c r="Q161" i="12"/>
  <c r="O137" i="12"/>
  <c r="Q127" i="12"/>
  <c r="K137" i="12"/>
  <c r="I161" i="12"/>
  <c r="V8" i="12"/>
  <c r="Q8" i="12"/>
  <c r="V161" i="12"/>
  <c r="V61" i="12"/>
  <c r="O61" i="12"/>
  <c r="K8" i="12"/>
  <c r="M8" i="12"/>
  <c r="M162" i="12"/>
  <c r="M161" i="12" s="1"/>
  <c r="M144" i="12"/>
  <c r="M137" i="12" s="1"/>
  <c r="M131" i="12"/>
  <c r="M127" i="12" s="1"/>
  <c r="M75" i="12"/>
  <c r="M61" i="12" s="1"/>
  <c r="G61" i="12"/>
  <c r="I50" i="1" s="1"/>
  <c r="G8" i="12"/>
  <c r="J28" i="1"/>
  <c r="J26" i="1"/>
  <c r="G38" i="1"/>
  <c r="F38" i="1"/>
  <c r="H32" i="1"/>
  <c r="J23" i="1"/>
  <c r="J24" i="1"/>
  <c r="J25" i="1"/>
  <c r="J27" i="1"/>
  <c r="E24" i="1"/>
  <c r="E26" i="1"/>
  <c r="I49" i="1" l="1"/>
  <c r="G211" i="12"/>
  <c r="G41" i="1"/>
  <c r="H41" i="1" s="1"/>
  <c r="I41" i="1" s="1"/>
  <c r="G40" i="1"/>
  <c r="H40" i="1" s="1"/>
  <c r="I40" i="1" s="1"/>
  <c r="G39" i="1"/>
  <c r="G23" i="1"/>
  <c r="A23" i="1" s="1"/>
  <c r="A24" i="1" s="1"/>
  <c r="G24" i="1" s="1"/>
  <c r="G42" i="1" l="1"/>
  <c r="H39" i="1"/>
  <c r="H42" i="1" s="1"/>
  <c r="I16" i="1"/>
  <c r="I21" i="1" s="1"/>
  <c r="I54" i="1"/>
  <c r="I39" i="1" l="1"/>
  <c r="I42" i="1" s="1"/>
  <c r="J40" i="1" s="1"/>
  <c r="J53" i="1"/>
  <c r="J49" i="1"/>
  <c r="J52" i="1"/>
  <c r="J51" i="1"/>
  <c r="J50" i="1"/>
  <c r="G25" i="1"/>
  <c r="G28" i="1"/>
  <c r="J41" i="1" l="1"/>
  <c r="J39" i="1"/>
  <c r="J42" i="1" s="1"/>
  <c r="J54" i="1"/>
  <c r="A25" i="1"/>
  <c r="A26" i="1" s="1"/>
  <c r="G26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CC2E253E-DB5F-4C97-9C30-5CB04749E7F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264C098-C140-4857-825E-EEDFA22E901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<sst xmlns="http://schemas.openxmlformats.org/spreadsheetml/2006/main" count="650" uniqueCount="268">
  <si>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</si>
  <si>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</si>
  <si>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</si>
  <si>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</si>
  <si>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</si>
  <si>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</si>
  <si>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</si>
  <si>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</si>
  <si>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</si>
  <si>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</si>
  <si>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</si>
  <si>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</si>
  <si>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</si>
  <si>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</si>
  <si>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</si>
  <si>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</si>
  <si>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</si>
  <si>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</si>
  <si>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</si>
  <si>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</si>
  <si>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</si>
  <si>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</si>
  <si>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</si>
  <si>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</si>
  <si>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</si>
  <si>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</si>
  <si>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</si>
  <si>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</si>
  <si>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</si>
  <si>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</si>
  <si>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</si>
  <si>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</si>
  <si>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</si>
  <si>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</si>
  <si>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</si>
  <si>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</si>
  <si>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</si>
  <si>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</si>
  <si>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</si>
  <si>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</si>
  <si>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</si>
  <si>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</si>
  <si>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</si>
  <si>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</si>
  <si>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část</t>
  </si>
  <si>
    <t>SO 101 KOMUNIKACE</t>
  </si>
  <si>
    <t>Objekt:</t>
  </si>
  <si>
    <t>Rozpočet:</t>
  </si>
  <si>
    <t>sdfsdf</t>
  </si>
  <si>
    <t>PV_2019_021</t>
  </si>
  <si>
    <t>OPRAVA MÍSTNÍ KOMUNIKACE V MĚSTYSI OPATOV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</si>
  <si>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</si>
  <si>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</si>
  <si>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</si>
  <si>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</si>
  <si>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</si>
  <si>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</si>
  <si>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</si>
  <si>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</si>
  <si>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</si>
  <si>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</si>
  <si>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</si>
  <si>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</si>
  <si>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</si>
  <si>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</si>
  <si>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</si>
  <si>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</si>
  <si>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</si>
  <si>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</si>
  <si>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</si>
  <si>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</si>
  <si>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</si>
  <si>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</si>
  <si>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</si>
  <si>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</si>
  <si>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</si>
  <si>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</si>
  <si>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</si>
  <si>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</si>
  <si>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</si>
  <si>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</si>
  <si>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</si>
  <si>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</si>
  <si>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</si>
  <si>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</si>
  <si>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</si>
  <si>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</si>
  <si>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</si>
  <si>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</si>
  <si>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</si>
  <si>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</si>
  <si>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</si>
  <si>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</si>
  <si>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014101OA0</t>
  </si>
  <si>
    <t>POPLATKY ZA SKLÁDKU</t>
  </si>
  <si>
    <t>M3</t>
  </si>
  <si>
    <t>RTS 19/ I</t>
  </si>
  <si>
    <t>Indiv</t>
  </si>
  <si>
    <t>POL2_</t>
  </si>
  <si>
    <t>zahrnuje veškeré poplatky provozovateli skládky související s uložením odpadu na skládce.</t>
  </si>
  <si>
    <t>POP</t>
  </si>
  <si>
    <t>srovnání stávající podkladní vrstvy, vyrovnání příčného sklonu : 2517,3*1,1*0,5*0,15</t>
  </si>
  <si>
    <t>VV</t>
  </si>
  <si>
    <t>obnova stávajících krajnic : (222,5)*0,5*0,1*1,05</t>
  </si>
  <si>
    <t>SPU</t>
  </si>
  <si>
    <t>014101   OA0</t>
  </si>
  <si>
    <t>m3</t>
  </si>
  <si>
    <t>stávající asfaltový kryt z tl. 100mm : 2517,3*0,1*1,1</t>
  </si>
  <si>
    <t>113138   OA0</t>
  </si>
  <si>
    <t>ODSTRAN KRYTU VOZOVEK A CHOD S ASFALT POJIVEM, ODVOZ DO 20KM</t>
  </si>
  <si>
    <t>Součtová</t>
  </si>
  <si>
    <t>Položka zahrnuje veškerou manipulaci s vybouranou sutí a s vybouranými hmotami vč. uložení na skládku. Nezahrnuje poplatek za skládku</t>
  </si>
  <si>
    <t>stávající asfaltový kryt z (PM) tl. 100mm : 2517,3*0,1*1,1</t>
  </si>
  <si>
    <t>113524OA0</t>
  </si>
  <si>
    <t>ODSTRANĚNÍ CHODNÍKOVÝCH A SILNIČNÍCH OBRUBNÍKŮ BETONOVÝCH, ODVOZ DO 5KM</t>
  </si>
  <si>
    <t>M</t>
  </si>
  <si>
    <t>stávající obruby 100/15/25 : (499)*1,05</t>
  </si>
  <si>
    <t>122118   OA0</t>
  </si>
  <si>
    <t>ODKOPÁVKY A PROKOPÁVKY OBECNÉ TŘ 1-2 S ODVOZEM DO 20KM</t>
  </si>
  <si>
    <t>- vodorovná a svislá doprava, přemístění, přeložení, manipulace s výkopkem</t>
  </si>
  <si>
    <t>- kompletní provedení vykopávky nezapažené i zapažené</t>
  </si>
  <si>
    <t>- ošetření výkopiště po celou dobu práce v něm vč. klimatických opatření</t>
  </si>
  <si>
    <t>- ztížení vykopávek v blízkosti podzemního vedení, konstrukcí a objektů vč. jejich dočasného zajištění</t>
  </si>
  <si>
    <t>- ztížení pod vodou, v okolí výbušnin, ve stísněných prostorech a pod.</t>
  </si>
  <si>
    <t>- příplatek za lepivost</t>
  </si>
  <si>
    <t>- těžení po vrstvách, pásech a po jiných nutných částech (figurách)</t>
  </si>
  <si>
    <t>- čerpání vody vč. čerpacích jímek, potrubí a pohotovostní čerpací soupravy (viz ustanovení k pol. 1151,2)</t>
  </si>
  <si>
    <t>- potřebné snížení hladiny podzemní vody</t>
  </si>
  <si>
    <t>- těžení a rozpojování jednotlivých balvanů</t>
  </si>
  <si>
    <t>- vytahování a nošení výkopku</t>
  </si>
  <si>
    <t>- svahování a přesvah. svahů do konečného tvaru, výměna hornin v podloží a v pláni znehodnocené klimatickými vlivy</t>
  </si>
  <si>
    <t>- eventuelně nutné druhotné rozpojení odstřelené horniny</t>
  </si>
  <si>
    <t>- ruční vykopávky, odstranění kořenů a napadávek</t>
  </si>
  <si>
    <t>- pažení, vzepření a rozepření vč. přepažování</t>
  </si>
  <si>
    <t>- hradící a štětové stěny dočasné (adekvátně platí ustanovení k pol. 1151,2)</t>
  </si>
  <si>
    <t>- úpravu, ochranu a očištění dna, základové spáry, stěn a svahů</t>
  </si>
  <si>
    <t>- zhutnění podloží, případně i svahů vč. svahování</t>
  </si>
  <si>
    <t>- zřízení stupňů v podloží a lavic na svazích, není-li pro tyto práce zřízena samostatná položka</t>
  </si>
  <si>
    <t>- udržování výkopiště a jeho ochrana proti vodě</t>
  </si>
  <si>
    <t>- odvedení nebo obvedení vody v okolí výkopiště a ve výkopišti</t>
  </si>
  <si>
    <t>- třídění výkopku</t>
  </si>
  <si>
    <t>- veškeré pomocné konstrukce umožňující provedení vykopávky (příjezdy, sjezdy, nájezdy, lešení, podpěr. konstr., přemostění,</t>
  </si>
  <si>
    <t xml:space="preserve"> zpevněné plochy, zakrytí a pod.)</t>
  </si>
  <si>
    <t>12920    OA0</t>
  </si>
  <si>
    <t>ČIŠTĚNÍ KRAJNIC OD NÁNOSU</t>
  </si>
  <si>
    <t>- vodorovná a svislá doprava, přemístění, přeložení, manipulace s výkopkem a uložení na skládku (bez poplatku)</t>
  </si>
  <si>
    <t>18110    OA0</t>
  </si>
  <si>
    <t>ÚPRAVA PLÁNĚ SE ZHUT V HOR TŘ 1-4</t>
  </si>
  <si>
    <t>m2</t>
  </si>
  <si>
    <t>položka zahrnuje úpravu pláně včetně vyrovnání výškových rozdílů. Míru zhutnění určuje projekt.</t>
  </si>
  <si>
    <t>úprava stávající podkladní vrstvy ze štěrkodrti : 2517,3*1,1</t>
  </si>
  <si>
    <t>56333    OA0</t>
  </si>
  <si>
    <t>VOZOVKOVÉ VRSTVY ZE ŠTĚRKODRTI TL DO 150MM</t>
  </si>
  <si>
    <t>- dodání kameniva předepsané kvality a zrnitosti</t>
  </si>
  <si>
    <t>- rozprostření a zhutnění vrstvy v předepsané tloušťce</t>
  </si>
  <si>
    <t>- zřízení vrstvy bez rozlišení šířky, pokládání vrstvy po etapách</t>
  </si>
  <si>
    <t>- nezahrnuje postřiky, nátěry</t>
  </si>
  <si>
    <t>vyrovnávka sklonů, opravy výtluků, doplnění konstrukčních vrstev : 2517,3*1,1*0,5</t>
  </si>
  <si>
    <t>56932    OA0</t>
  </si>
  <si>
    <t>ZPEVNĚNÍ KRAJNIC ZE ŠTĚRKODRTI TL DO 100MM</t>
  </si>
  <si>
    <t>obnova stávajících krajnic : (222,5)*0,1*1,05</t>
  </si>
  <si>
    <t>572121   OA0</t>
  </si>
  <si>
    <t>INFILTRAČNÍ POSTŘIK ASFALTOVÝ DO 1,0KG/M2</t>
  </si>
  <si>
    <t>- dodání všech předepsaných materiálů pro postřiky v předepsaném množství</t>
  </si>
  <si>
    <t>- provedení dle předepsaného technologického předpisu</t>
  </si>
  <si>
    <t>- úpravu napojení, ukončení</t>
  </si>
  <si>
    <t>pod ACP 16+ : 2517,3*1,1*0,5</t>
  </si>
  <si>
    <t>pod vyrovnávku z ACO 11 : 2517,3*1,1*0,5</t>
  </si>
  <si>
    <t>572211   OA0</t>
  </si>
  <si>
    <t>SPOJOVACÍ POSTŘIK Z ASFALTU DO 0,5KG/M2</t>
  </si>
  <si>
    <t>EXP 17</t>
  </si>
  <si>
    <t>spojení ACO 11+ s ACP 16+ : 2517,3*1,05</t>
  </si>
  <si>
    <t>spojení ACP 16+ s vyrovnávkou ACO 11 : (2517,3*1,1)*0,5</t>
  </si>
  <si>
    <t>574A03OA0</t>
  </si>
  <si>
    <t>ASFALTOVÝ BETON PRO OBRUSNÉ VRSTVY ACO 11</t>
  </si>
  <si>
    <t>EXP 18</t>
  </si>
  <si>
    <t>- dodání směsi v požadované kvalitě</t>
  </si>
  <si>
    <t>- očištění podkladu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</si>
  <si>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</si>
  <si>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</si>
  <si>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</si>
  <si>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těsnění podél obrubníků, dilatačních zařízení, odvodňovacích proužků, odvodňovačů, vpustí, šachet a pod.</t>
  </si>
  <si>
    <t>vyrovnávka ACO 11 tl. 30 mm : (2517,3*1,1*0,5)*0,03</t>
  </si>
  <si>
    <t>574A34OA0</t>
  </si>
  <si>
    <t>ASFALTOVÝ BETON PRO OBRUSNÉ VRSTVY ACO 11+, 11S TL. 40MM</t>
  </si>
  <si>
    <t>M2</t>
  </si>
  <si>
    <t>ACO 11+ tl. 40mm : 2517,3*1,05</t>
  </si>
  <si>
    <t>574E56OA0</t>
  </si>
  <si>
    <t>ASFALTOVÝ BETON PRO PODKLADNÍ VRSTVY ACP 16+, 16S TL. 60MM</t>
  </si>
  <si>
    <t>ACP 16+ tl. 60mm : 2517,3*1,1</t>
  </si>
  <si>
    <t>58910    OA0</t>
  </si>
  <si>
    <t>VÝPLŇ SPAR ASFALTEM</t>
  </si>
  <si>
    <t>m</t>
  </si>
  <si>
    <t>položka zahrnuje:</t>
  </si>
  <si>
    <t>- dodávku předepsaného materiálu</t>
  </si>
  <si>
    <t>- vyčištění a výplň spar tímto materiálem</t>
  </si>
  <si>
    <t>zapravení řezných spar : (13,5+4,3+8+6,8+15,8+8,3+12,6+3,6+6,1+13,6)*1,05</t>
  </si>
  <si>
    <t>89921    OA0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</si>
  <si>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</si>
  <si>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</si>
  <si>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</t>
  </si>
  <si>
    <t>89922    OA0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</si>
  <si>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</si>
  <si>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</si>
  <si>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89923    OA0</t>
  </si>
  <si>
    <t>VÝŠKOVÁ ÚPRAVA KRYCÍCH HRNCŮ</t>
  </si>
  <si>
    <t>917224OA0</t>
  </si>
  <si>
    <t>SILNIČNÍ A CHODNÍKOVÉ OBRUBY Z BETONOVÝCH OBRUBNÍKŮ ŠÍŘ 150MM</t>
  </si>
  <si>
    <t>Položka zahrnuje:</t>
  </si>
  <si>
    <t>dodání a pokládku betonových obrubníků o rozměrech předepsaných zadávací dokumentací</t>
  </si>
  <si>
    <t>betonové lože i boční betonovou opěrku.</t>
  </si>
  <si>
    <t>Silniční betonové obrubníky přírodní 100/15/25 : (348,7)*1,05</t>
  </si>
  <si>
    <t>Silniční betonové obrubníky snížené přírodní 100/15/15 : (114,5)*1,05</t>
  </si>
  <si>
    <t>Obrubníky přechodové 100/15/15,25 L : 18</t>
  </si>
  <si>
    <t>Obrubníky přechodové 100/15/15,25 P : 18</t>
  </si>
  <si>
    <t>919114   OA0</t>
  </si>
  <si>
    <t>ŘEZÁNÍ ASFALT KRYTU VOZOVEK TL DO 200MM</t>
  </si>
  <si>
    <t>položka zahrnuje řezání vozovkové vrstvy v předepsané tloušťce, včetně spotřeby vody</t>
  </si>
  <si>
    <t>napojení na stávající asfaltové komunikace : (13,5+4,3+8+6,8+15,8+8,3+12,6+3,6+6,1+13,6)*1,05</t>
  </si>
  <si>
    <t>02510    OA0</t>
  </si>
  <si>
    <t>ZKOUŠENÍ MATERIÁLŮ ZKUŠEBNOU ZHOTOVITELE</t>
  </si>
  <si>
    <t>kompl</t>
  </si>
  <si>
    <t>zahrnuje veškeré náklady spojené s objednatelem požadovanými zkouškami</t>
  </si>
  <si>
    <t>02710    OA0</t>
  </si>
  <si>
    <t>POMOC PRÁCE ZŘÍZ NEBO ZAJIŠŤ OBJÍŽĎKY A PŘÍSTUP CESTY</t>
  </si>
  <si>
    <t>zahrnuje veškeré náklady spojené s objednatelem požadovanými zařízeními. Veškeré přechodné svislé i vodorovné dopravní značení, dopravní zařízení, výstražné vozíky,montáž, demontáž, pronájem, pravidelnou kontrolu, údržbu, servis, přemisťování, přeznačování a manipulaci s nimi a zajištění inženýrské činnosti pro projednání DIO. Definitivní řešení provizorního dopravního opatření si zajistí zhotovitel stavby včetně detailního projednání a patřičných rozhodnutí s ohledem na skutečnou dopravní situaci a skutečné omezení dopravy v daných časových horizontech,včetně zajištění provizorních pěších tras. Náklady spojené se zajištěním uzavírek a stanovení místní úpravy na PK vč. související inženýrské činnoti dle PD a požadavků objednatele během výstavby.</t>
  </si>
  <si>
    <t>02730    OA0</t>
  </si>
  <si>
    <t>POMOC PRÁCE ZŘÍZ NEBO ZAJIŠŤ OCHRANU INŽENÝRSKÝCH SÍTÍ</t>
  </si>
  <si>
    <t>zahrnuje veškeré náklady spojené s objednatelem požadovanými zařízeními. Ochrana stávajících sítí technické infrastruktury na staveništi a zajištění stability</t>
  </si>
  <si>
    <t>podpěrných bodů během výstavby.</t>
  </si>
  <si>
    <t>02990OA0</t>
  </si>
  <si>
    <t>OSTATNÍ POŽADAVKY - INFORMAČNÍ TABULE</t>
  </si>
  <si>
    <t>- dodání a osazení informačních tabulí v předepsaném provedení a množství s obsahem předepsaným zadavatelem</t>
  </si>
  <si>
    <t>- veškeré nosné a upevňovací konstrukce</t>
  </si>
  <si>
    <t>- základové konstrukce včetně nutných zemních prací</t>
  </si>
  <si>
    <t>- demontáž a odvoz po skončení platnosti</t>
  </si>
  <si>
    <t>- případně nutné opravy poškozených čátí během platnosti</t>
  </si>
  <si>
    <t>02911    OA0</t>
  </si>
  <si>
    <t>OSTATNÍ POŽADAVKY - GEODETICKÉ ZAMĚŘENÍ</t>
  </si>
  <si>
    <t>zahrnuje veškeré náklady spojené s objednatelem požadovanými pracemi</t>
  </si>
  <si>
    <t>vytyčení sítí : 1</t>
  </si>
  <si>
    <t>02944    OA0</t>
  </si>
  <si>
    <t>OSTAT POŽADAVKY - DOKUMENTACE SKUTEČ PROVEDENÍ V DIGIT FORMĚ</t>
  </si>
  <si>
    <t>02946OA0</t>
  </si>
  <si>
    <t>OSTAT POŽADAVKY - FOTODOKUMENTACE</t>
  </si>
  <si>
    <t>- fotodokumentaci zadavatelem požadovaného děje a konstrukcí v požadovaných časových intervalech</t>
  </si>
  <si>
    <t>- zadavatelem specifikované výstupy (fotografie v papírovém a digitálním formátu) v požadovaném počtu</t>
  </si>
  <si>
    <t>- pasportizace před zahájením stavebních prací</t>
  </si>
  <si>
    <t>02960OA0</t>
  </si>
  <si>
    <t>OSTATNÍ POŽADAVKY - ODBORNÝ DOZOR</t>
  </si>
  <si>
    <t>KPL</t>
  </si>
  <si>
    <t>zahrnuje veškeré náklady spojené s objednatelem požadovaným dozorem</t>
  </si>
  <si>
    <t>- technický dozor staveby</t>
  </si>
  <si>
    <t>- autorský dozor</t>
  </si>
  <si>
    <t>03100OA0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</si>
  <si>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</si>
  <si>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</si>
  <si>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03330    OA0</t>
  </si>
  <si>
    <t>SLUŽBY ZAJIŠŤUJÍCÍ ZDRAVOTNICTVÍ</t>
  </si>
  <si>
    <t>Náklady spojené se zajištěním BOZP, vč. zajištění ochrany chodců a dalších požadavků na zajištění podmínek vyplývajících z BOZP.</t>
  </si>
  <si>
    <t>03720    OA0</t>
  </si>
  <si>
    <t>POMOC PRÁCE ZAJIŠŤ NEBO ZŘÍZ REGULACI A OCHRANU DOPRAVY</t>
  </si>
  <si>
    <t>zahrnuje objednatelem povolené náklady na požadovaná zařízení zhotovitele</t>
  </si>
  <si>
    <t>029111OA0</t>
  </si>
  <si>
    <t>OSTATNÍ POŽADAVKY - GEODETICKÉ ZAMĚŘENÍ - DÉLKOVÉ</t>
  </si>
  <si>
    <t xml:space="preserve">km   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</si>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</sst>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9" fontId="16" fillId="4" borderId="0" xfId="0" applyNumberFormat="1" applyFont="1" applyFill="1" applyAlignment="1" applyProtection="1">
      <alignment horizontal="left" vertical="top" wrapText="1"/>
      <protection locked="0"/>
    </xf>
    <xf numFmtId="49" fontId="16" fillId="4" borderId="0" xfId="0" applyNumberFormat="1" applyFont="1" applyFill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6" t="s">
        <v>38</v>
      </c>
    </row>
    <row r="2" spans="1:7" ht="57.75" customHeight="1" x14ac:dyDescent="0.2">
      <c r="A2" s="170" t="s">
        <v>39</v>
      </c>
      <c r="B2" s="170"/>
      <c r="C2" s="170"/>
      <c r="D2" s="170"/>
      <c r="E2" s="170"/>
      <c r="F2" s="170"/>
      <c r="G2" s="170"/>
    </row>
  </sheetData>
  <sheetProtection algorithmName="SHA-512" hashValue="pTPmQd93NTPW9V74xNpiHWuwKt526Vs3gvue67tIWz4bUhKfc/ORXCQDVKcoONNMMM8LtcYkLJ4orykg0dA6Kg==" saltValue="VBfa39F9arIb2x/OBhkOm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customWidth="1"/>
    <col min="9" max="9" width="13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1" t="s">
        <v>36</v>
      </c>
      <c r="B1" s="191" t="s">
        <v>41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68" t="s">
        <v>22</v>
      </c>
      <c r="C2" s="69"/>
      <c r="D2" s="70" t="s">
        <v>49</v>
      </c>
      <c r="E2" s="197" t="s">
        <v>50</v>
      </c>
      <c r="F2" s="198"/>
      <c r="G2" s="198"/>
      <c r="H2" s="198"/>
      <c r="I2" s="198"/>
      <c r="J2" s="199"/>
      <c r="O2" s="1"/>
    </row>
    <row r="3" spans="1:15" ht="27" customHeight="1" x14ac:dyDescent="0.2">
      <c r="A3" s="2"/>
      <c r="B3" s="71" t="s">
        <v>46</v>
      </c>
      <c r="C3" s="69"/>
      <c r="D3" s="72" t="s">
        <v>43</v>
      </c>
      <c r="E3" s="200" t="s">
        <v>45</v>
      </c>
      <c r="F3" s="201"/>
      <c r="G3" s="201"/>
      <c r="H3" s="201"/>
      <c r="I3" s="201"/>
      <c r="J3" s="202"/>
    </row>
    <row r="4" spans="1:15" ht="23.25" customHeight="1" x14ac:dyDescent="0.2">
      <c r="A4" s="67">
        <v>1061</v>
      </c>
      <c r="B4" s="73" t="s">
        <v>47</v>
      </c>
      <c r="C4" s="74"/>
      <c r="D4" s="75" t="s">
        <v>43</v>
      </c>
      <c r="E4" s="186" t="s">
        <v>44</v>
      </c>
      <c r="F4" s="187"/>
      <c r="G4" s="187"/>
      <c r="H4" s="187"/>
      <c r="I4" s="187"/>
      <c r="J4" s="188"/>
    </row>
    <row r="5" spans="1:15" ht="24" customHeight="1" x14ac:dyDescent="0.2">
      <c r="A5" s="2"/>
      <c r="B5" s="38" t="s">
        <v>42</v>
      </c>
      <c r="D5" s="27"/>
      <c r="E5" s="21"/>
      <c r="F5" s="21"/>
      <c r="G5" s="21"/>
      <c r="H5" s="23" t="s">
        <v>40</v>
      </c>
      <c r="I5" s="27"/>
      <c r="J5" s="8"/>
    </row>
    <row r="6" spans="1:15" ht="15.75" customHeight="1" x14ac:dyDescent="0.2">
      <c r="A6" s="2"/>
      <c r="B6" s="34"/>
      <c r="C6" s="21"/>
      <c r="D6" s="27"/>
      <c r="E6" s="21"/>
      <c r="F6" s="21"/>
      <c r="G6" s="21"/>
      <c r="H6" s="23" t="s">
        <v>34</v>
      </c>
      <c r="I6" s="27"/>
      <c r="J6" s="8"/>
    </row>
    <row r="7" spans="1:15" ht="15.75" customHeight="1" x14ac:dyDescent="0.2">
      <c r="A7" s="2"/>
      <c r="B7" s="35"/>
      <c r="C7" s="22"/>
      <c r="D7" s="28"/>
      <c r="E7" s="29"/>
      <c r="F7" s="29"/>
      <c r="G7" s="29"/>
      <c r="H7" s="30"/>
      <c r="I7" s="29"/>
      <c r="J7" s="41"/>
    </row>
    <row r="8" spans="1:15" ht="24" hidden="1" customHeight="1" x14ac:dyDescent="0.2">
      <c r="A8" s="2"/>
      <c r="B8" s="38" t="s">
        <v>20</v>
      </c>
      <c r="D8" s="27"/>
      <c r="H8" s="23" t="s">
        <v>40</v>
      </c>
      <c r="I8" s="27"/>
      <c r="J8" s="8"/>
    </row>
    <row r="9" spans="1:15" ht="15.75" hidden="1" customHeight="1" x14ac:dyDescent="0.2">
      <c r="A9" s="2"/>
      <c r="B9" s="2"/>
      <c r="D9" s="27"/>
      <c r="H9" s="23" t="s">
        <v>34</v>
      </c>
      <c r="I9" s="27"/>
      <c r="J9" s="8"/>
    </row>
    <row r="10" spans="1:15" ht="15.75" hidden="1" customHeight="1" x14ac:dyDescent="0.2">
      <c r="A10" s="2"/>
      <c r="B10" s="42"/>
      <c r="C10" s="22"/>
      <c r="D10" s="28"/>
      <c r="E10" s="30"/>
      <c r="F10" s="30"/>
      <c r="G10" s="14"/>
      <c r="H10" s="14"/>
      <c r="I10" s="43"/>
      <c r="J10" s="41"/>
    </row>
    <row r="11" spans="1:15" ht="24" customHeight="1" x14ac:dyDescent="0.2">
      <c r="A11" s="2"/>
      <c r="B11" s="38" t="s">
        <v>19</v>
      </c>
      <c r="D11" s="204"/>
      <c r="E11" s="204"/>
      <c r="F11" s="204"/>
      <c r="G11" s="204"/>
      <c r="H11" s="23" t="s">
        <v>40</v>
      </c>
      <c r="I11" s="76"/>
      <c r="J11" s="8"/>
    </row>
    <row r="12" spans="1:15" ht="15.75" customHeight="1" x14ac:dyDescent="0.2">
      <c r="A12" s="2"/>
      <c r="B12" s="34"/>
      <c r="C12" s="21"/>
      <c r="D12" s="185"/>
      <c r="E12" s="185"/>
      <c r="F12" s="185"/>
      <c r="G12" s="185"/>
      <c r="H12" s="23" t="s">
        <v>34</v>
      </c>
      <c r="I12" s="76"/>
      <c r="J12" s="8"/>
    </row>
    <row r="13" spans="1:15" ht="15.75" customHeight="1" x14ac:dyDescent="0.2">
      <c r="A13" s="2"/>
      <c r="B13" s="35"/>
      <c r="C13" s="22"/>
      <c r="D13" s="77"/>
      <c r="E13" s="189"/>
      <c r="F13" s="190"/>
      <c r="G13" s="190"/>
      <c r="H13" s="24"/>
      <c r="I13" s="29"/>
      <c r="J13" s="41"/>
    </row>
    <row r="14" spans="1:15" ht="24" hidden="1" customHeight="1" x14ac:dyDescent="0.2">
      <c r="A14" s="2"/>
      <c r="B14" s="54" t="s">
        <v>21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2"/>
      <c r="B15" s="42" t="s">
        <v>32</v>
      </c>
      <c r="C15" s="60"/>
      <c r="D15" s="14"/>
      <c r="E15" s="203"/>
      <c r="F15" s="203"/>
      <c r="G15" s="205"/>
      <c r="H15" s="205"/>
      <c r="I15" s="205" t="s">
        <v>29</v>
      </c>
      <c r="J15" s="206"/>
    </row>
    <row r="16" spans="1:15" ht="23.25" customHeight="1" x14ac:dyDescent="0.2">
      <c r="A16" s="128" t="s">
        <v>24</v>
      </c>
      <c r="B16" s="45" t="s">
        <v>24</v>
      </c>
      <c r="C16" s="46"/>
      <c r="D16" s="47"/>
      <c r="E16" s="176"/>
      <c r="F16" s="177"/>
      <c r="G16" s="176"/>
      <c r="H16" s="177"/>
      <c r="I16" s="176">
        <f>SUMIF(F49:F53,A16,I49:I53)+SUMIF(F49:F53,"PSU",I49:I53)</f>
        <v>3317404.3</v>
      </c>
      <c r="J16" s="178"/>
    </row>
    <row r="17" spans="1:10" ht="23.25" customHeight="1" x14ac:dyDescent="0.2">
      <c r="A17" s="128" t="s">
        <v>25</v>
      </c>
      <c r="B17" s="45" t="s">
        <v>25</v>
      </c>
      <c r="C17" s="46"/>
      <c r="D17" s="47"/>
      <c r="E17" s="176"/>
      <c r="F17" s="177"/>
      <c r="G17" s="176"/>
      <c r="H17" s="177"/>
      <c r="I17" s="176">
        <f>SUMIF(F49:F53,A17,I49:I53)</f>
        <v>0</v>
      </c>
      <c r="J17" s="178"/>
    </row>
    <row r="18" spans="1:10" ht="23.25" customHeight="1" x14ac:dyDescent="0.2">
      <c r="A18" s="128" t="s">
        <v>26</v>
      </c>
      <c r="B18" s="45" t="s">
        <v>26</v>
      </c>
      <c r="C18" s="46"/>
      <c r="D18" s="47"/>
      <c r="E18" s="176"/>
      <c r="F18" s="177"/>
      <c r="G18" s="176"/>
      <c r="H18" s="177"/>
      <c r="I18" s="176">
        <f>SUMIF(F49:F53,A18,I49:I53)</f>
        <v>0</v>
      </c>
      <c r="J18" s="178"/>
    </row>
    <row r="19" spans="1:10" ht="23.25" customHeight="1" x14ac:dyDescent="0.2">
      <c r="A19" s="128" t="s">
        <v>65</v>
      </c>
      <c r="B19" s="45" t="s">
        <v>27</v>
      </c>
      <c r="C19" s="46"/>
      <c r="D19" s="47"/>
      <c r="E19" s="176"/>
      <c r="F19" s="177"/>
      <c r="G19" s="176"/>
      <c r="H19" s="177"/>
      <c r="I19" s="176">
        <f>SUMIF(F49:F53,A19,I49:I53)</f>
        <v>0</v>
      </c>
      <c r="J19" s="178"/>
    </row>
    <row r="20" spans="1:10" ht="23.25" customHeight="1" x14ac:dyDescent="0.2">
      <c r="A20" s="128" t="s">
        <v>64</v>
      </c>
      <c r="B20" s="45" t="s">
        <v>28</v>
      </c>
      <c r="C20" s="46"/>
      <c r="D20" s="47"/>
      <c r="E20" s="176"/>
      <c r="F20" s="177"/>
      <c r="G20" s="176"/>
      <c r="H20" s="177"/>
      <c r="I20" s="176">
        <f>SUMIF(F49:F53,A20,I49:I53)</f>
        <v>42595.7</v>
      </c>
      <c r="J20" s="178"/>
    </row>
    <row r="21" spans="1:10" ht="23.25" customHeight="1" x14ac:dyDescent="0.2">
      <c r="A21" s="2"/>
      <c r="B21" s="62" t="s">
        <v>29</v>
      </c>
      <c r="C21" s="63"/>
      <c r="D21" s="64"/>
      <c r="E21" s="179"/>
      <c r="F21" s="207"/>
      <c r="G21" s="179"/>
      <c r="H21" s="207"/>
      <c r="I21" s="179">
        <f>SUM(I16:J20)</f>
        <v>3360000</v>
      </c>
      <c r="J21" s="180"/>
    </row>
    <row r="22" spans="1:10" ht="33" customHeight="1" x14ac:dyDescent="0.2">
      <c r="A22" s="2"/>
      <c r="B22" s="53" t="s">
        <v>33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 x14ac:dyDescent="0.2">
      <c r="A23" s="2">
        <f>ZakladDPHSni*SazbaDPH1/100</f>
        <v>0</v>
      </c>
      <c r="B23" s="45" t="s">
        <v>12</v>
      </c>
      <c r="C23" s="46"/>
      <c r="D23" s="47"/>
      <c r="E23" s="48">
        <v>15</v>
      </c>
      <c r="F23" s="49" t="s">
        <v>0</v>
      </c>
      <c r="G23" s="174">
        <f>ZakladDPHSniVypocet</f>
        <v>0</v>
      </c>
      <c r="H23" s="175"/>
      <c r="I23" s="175"/>
      <c r="J23" s="5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45" t="s">
        <v>13</v>
      </c>
      <c r="C24" s="46"/>
      <c r="D24" s="47"/>
      <c r="E24" s="48">
        <f>SazbaDPH1</f>
        <v>15</v>
      </c>
      <c r="F24" s="49" t="s">
        <v>0</v>
      </c>
      <c r="G24" s="172">
        <f>IF(A24&gt;50, ROUNDUP(A23, 0), ROUNDDOWN(A23, 0))</f>
        <v>0</v>
      </c>
      <c r="H24" s="173"/>
      <c r="I24" s="173"/>
      <c r="J24" s="50" t="str">
        <f t="shared" si="0"/>
        <v>CZK</v>
      </c>
    </row>
    <row r="25" spans="1:10" ht="23.25" customHeight="1" x14ac:dyDescent="0.2">
      <c r="A25" s="2">
        <f>ZakladDPHZakl*SazbaDPH2/100</f>
        <v>705600.00000000012</v>
      </c>
      <c r="B25" s="45" t="s">
        <v>14</v>
      </c>
      <c r="C25" s="46"/>
      <c r="D25" s="47"/>
      <c r="E25" s="48">
        <v>21</v>
      </c>
      <c r="F25" s="49" t="s">
        <v>0</v>
      </c>
      <c r="G25" s="174">
        <f>ZakladDPHZaklVypocet</f>
        <v>3360000.0000000005</v>
      </c>
      <c r="H25" s="175"/>
      <c r="I25" s="175"/>
      <c r="J25" s="50" t="str">
        <f t="shared" si="0"/>
        <v>CZK</v>
      </c>
    </row>
    <row r="26" spans="1:10" ht="23.25" customHeight="1" x14ac:dyDescent="0.2">
      <c r="A26" s="2">
        <f>(A25-INT(A25))*100</f>
        <v>1.1641532182693481E-8</v>
      </c>
      <c r="B26" s="39" t="s">
        <v>15</v>
      </c>
      <c r="C26" s="18"/>
      <c r="D26" s="14"/>
      <c r="E26" s="36">
        <f>SazbaDPH2</f>
        <v>21</v>
      </c>
      <c r="F26" s="37" t="s">
        <v>0</v>
      </c>
      <c r="G26" s="194">
        <f>IF(A26&gt;50, ROUNDUP(A25, 0), ROUNDDOWN(A25, 0))</f>
        <v>705600</v>
      </c>
      <c r="H26" s="195"/>
      <c r="I26" s="195"/>
      <c r="J26" s="44" t="str">
        <f t="shared" si="0"/>
        <v>CZK</v>
      </c>
    </row>
    <row r="27" spans="1:10" ht="23.25" customHeight="1" thickBot="1" x14ac:dyDescent="0.25">
      <c r="A27" s="2">
        <f>ZakladDPHSni+DPHSni+ZakladDPHZakl+DPHZakl</f>
        <v>4065600.0000000005</v>
      </c>
      <c r="B27" s="38" t="s">
        <v>4</v>
      </c>
      <c r="C27" s="16"/>
      <c r="D27" s="19"/>
      <c r="E27" s="16"/>
      <c r="F27" s="17"/>
      <c r="G27" s="196">
        <f>CenaCelkem-(ZakladDPHSni+DPHSni+ZakladDPHZakl+DPHZakl)</f>
        <v>0</v>
      </c>
      <c r="H27" s="196"/>
      <c r="I27" s="196"/>
      <c r="J27" s="51" t="str">
        <f t="shared" si="0"/>
        <v>CZK</v>
      </c>
    </row>
    <row r="28" spans="1:10" ht="27.75" hidden="1" customHeight="1" thickBot="1" x14ac:dyDescent="0.25">
      <c r="A28" s="2"/>
      <c r="B28" s="105" t="s">
        <v>23</v>
      </c>
      <c r="C28" s="106"/>
      <c r="D28" s="106"/>
      <c r="E28" s="107"/>
      <c r="F28" s="108"/>
      <c r="G28" s="182">
        <f>ZakladDPHSniVypocet+ZakladDPHZaklVypocet</f>
        <v>3360000.0000000005</v>
      </c>
      <c r="H28" s="182"/>
      <c r="I28" s="182"/>
      <c r="J28" s="109" t="str">
        <f t="shared" si="0"/>
        <v>CZK</v>
      </c>
    </row>
    <row r="29" spans="1:10" ht="27.75" customHeight="1" thickBot="1" x14ac:dyDescent="0.25">
      <c r="A29" s="2">
        <f>(A27-INT(A27))*100</f>
        <v>4.6566128730773926E-8</v>
      </c>
      <c r="B29" s="105" t="s">
        <v>35</v>
      </c>
      <c r="C29" s="110"/>
      <c r="D29" s="110"/>
      <c r="E29" s="110"/>
      <c r="F29" s="110"/>
      <c r="G29" s="181">
        <f>IF(A29&gt;50, ROUNDUP(A27, 0), ROUNDDOWN(A27, 0))</f>
        <v>4065600</v>
      </c>
      <c r="H29" s="181"/>
      <c r="I29" s="181"/>
      <c r="J29" s="111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20"/>
      <c r="C32" s="15" t="s">
        <v>11</v>
      </c>
      <c r="D32" s="32"/>
      <c r="E32" s="32"/>
      <c r="F32" s="15" t="s">
        <v>10</v>
      </c>
      <c r="G32" s="32"/>
      <c r="H32" s="33">
        <f ca="1">TODAY()</f>
        <v>45049</v>
      </c>
      <c r="I32" s="32"/>
      <c r="J32" s="9"/>
    </row>
    <row r="33" spans="1:10" ht="47.25" customHeight="1" x14ac:dyDescent="0.2">
      <c r="A33" s="2"/>
      <c r="B33" s="2"/>
      <c r="J33" s="9"/>
    </row>
    <row r="34" spans="1:10" s="26" customFormat="1" ht="18.75" customHeight="1" x14ac:dyDescent="0.2">
      <c r="A34" s="25"/>
      <c r="B34" s="25"/>
      <c r="D34" s="183" t="s">
        <v>48</v>
      </c>
      <c r="E34" s="184"/>
      <c r="G34" s="183"/>
      <c r="H34" s="184"/>
      <c r="I34" s="184"/>
      <c r="J34" s="31"/>
    </row>
    <row r="35" spans="1:10" ht="12.75" customHeight="1" x14ac:dyDescent="0.2">
      <c r="A35" s="2"/>
      <c r="B35" s="2"/>
      <c r="D35" s="171" t="s">
        <v>2</v>
      </c>
      <c r="E35" s="171"/>
      <c r="H35" s="10" t="s">
        <v>3</v>
      </c>
      <c r="J35" s="9"/>
    </row>
    <row r="36" spans="1:10" ht="13.5" customHeight="1" thickBot="1" x14ac:dyDescent="0.25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hidden="1" customHeight="1" x14ac:dyDescent="0.2">
      <c r="B37" s="82" t="s">
        <v>16</v>
      </c>
      <c r="C37" s="83"/>
      <c r="D37" s="83"/>
      <c r="E37" s="83"/>
      <c r="F37" s="84"/>
      <c r="G37" s="84"/>
      <c r="H37" s="84"/>
      <c r="I37" s="84"/>
      <c r="J37" s="83"/>
    </row>
    <row r="38" spans="1:10" ht="25.5" hidden="1" customHeight="1" x14ac:dyDescent="0.2">
      <c r="A38" s="81" t="s">
        <v>37</v>
      </c>
      <c r="B38" s="85" t="s">
        <v>17</v>
      </c>
      <c r="C38" s="86" t="s">
        <v>5</v>
      </c>
      <c r="D38" s="87"/>
      <c r="E38" s="87"/>
      <c r="F38" s="88" t="str">
        <f>B23</f>
        <v>Základ pro sníženou DPH</v>
      </c>
      <c r="G38" s="88" t="str">
        <f>B25</f>
        <v>Základ pro základní DPH</v>
      </c>
      <c r="H38" s="89" t="s">
        <v>18</v>
      </c>
      <c r="I38" s="89" t="s">
        <v>1</v>
      </c>
      <c r="J38" s="90" t="s">
        <v>0</v>
      </c>
    </row>
    <row r="39" spans="1:10" ht="25.5" hidden="1" customHeight="1" x14ac:dyDescent="0.2">
      <c r="A39" s="81">
        <v>1</v>
      </c>
      <c r="B39" s="91" t="s">
        <v>51</v>
      </c>
      <c r="C39" s="210"/>
      <c r="D39" s="211"/>
      <c r="E39" s="211"/>
      <c r="F39" s="92">
        <f>'01 01 Pol'!AE211</f>
        <v>0</v>
      </c>
      <c r="G39" s="93">
        <f>'01 01 Pol'!AF211</f>
        <v>3360000.0000000005</v>
      </c>
      <c r="H39" s="94">
        <f>(F39*SazbaDPH1/100)+(G39*SazbaDPH2/100)</f>
        <v>705600.00000000012</v>
      </c>
      <c r="I39" s="94">
        <f>F39+G39+H39</f>
        <v>4065600.0000000005</v>
      </c>
      <c r="J39" s="95">
        <f>IF(CenaCelkemVypocet=0,"",I39/CenaCelkemVypocet*100)</f>
        <v>100</v>
      </c>
    </row>
    <row r="40" spans="1:10" ht="25.5" hidden="1" customHeight="1" x14ac:dyDescent="0.2">
      <c r="A40" s="81">
        <v>2</v>
      </c>
      <c r="B40" s="96" t="s">
        <v>43</v>
      </c>
      <c r="C40" s="212" t="s">
        <v>45</v>
      </c>
      <c r="D40" s="213"/>
      <c r="E40" s="213"/>
      <c r="F40" s="97">
        <f>'01 01 Pol'!AE211</f>
        <v>0</v>
      </c>
      <c r="G40" s="98">
        <f>'01 01 Pol'!AF211</f>
        <v>3360000.0000000005</v>
      </c>
      <c r="H40" s="98">
        <f>(F40*SazbaDPH1/100)+(G40*SazbaDPH2/100)</f>
        <v>705600.00000000012</v>
      </c>
      <c r="I40" s="98">
        <f>F40+G40+H40</f>
        <v>4065600.0000000005</v>
      </c>
      <c r="J40" s="99">
        <f>IF(CenaCelkemVypocet=0,"",I40/CenaCelkemVypocet*100)</f>
        <v>100</v>
      </c>
    </row>
    <row r="41" spans="1:10" ht="25.5" hidden="1" customHeight="1" x14ac:dyDescent="0.2">
      <c r="A41" s="81">
        <v>3</v>
      </c>
      <c r="B41" s="100" t="s">
        <v>43</v>
      </c>
      <c r="C41" s="210" t="s">
        <v>44</v>
      </c>
      <c r="D41" s="211"/>
      <c r="E41" s="211"/>
      <c r="F41" s="101">
        <f>'01 01 Pol'!AE211</f>
        <v>0</v>
      </c>
      <c r="G41" s="94">
        <f>'01 01 Pol'!AF211</f>
        <v>3360000.0000000005</v>
      </c>
      <c r="H41" s="94">
        <f>(F41*SazbaDPH1/100)+(G41*SazbaDPH2/100)</f>
        <v>705600.00000000012</v>
      </c>
      <c r="I41" s="94">
        <f>F41+G41+H41</f>
        <v>4065600.0000000005</v>
      </c>
      <c r="J41" s="95">
        <f>IF(CenaCelkemVypocet=0,"",I41/CenaCelkemVypocet*100)</f>
        <v>100</v>
      </c>
    </row>
    <row r="42" spans="1:10" ht="25.5" hidden="1" customHeight="1" x14ac:dyDescent="0.2">
      <c r="A42" s="81"/>
      <c r="B42" s="214" t="s">
        <v>52</v>
      </c>
      <c r="C42" s="215"/>
      <c r="D42" s="215"/>
      <c r="E42" s="216"/>
      <c r="F42" s="102">
        <f>SUMIF(A39:A41,"=1",F39:F41)</f>
        <v>0</v>
      </c>
      <c r="G42" s="103">
        <f>SUMIF(A39:A41,"=1",G39:G41)</f>
        <v>3360000.0000000005</v>
      </c>
      <c r="H42" s="103">
        <f>SUMIF(A39:A41,"=1",H39:H41)</f>
        <v>705600.00000000012</v>
      </c>
      <c r="I42" s="103">
        <f>SUMIF(A39:A41,"=1",I39:I41)</f>
        <v>4065600.0000000005</v>
      </c>
      <c r="J42" s="104">
        <f>SUMIF(A39:A41,"=1",J39:J41)</f>
        <v>100</v>
      </c>
    </row>
    <row r="46" spans="1:10" ht="15.75" x14ac:dyDescent="0.25">
      <c r="B46" s="112" t="s">
        <v>54</v>
      </c>
    </row>
    <row r="48" spans="1:10" ht="25.5" customHeight="1" x14ac:dyDescent="0.2">
      <c r="A48" s="113"/>
      <c r="B48" s="116" t="s">
        <v>17</v>
      </c>
      <c r="C48" s="116" t="s">
        <v>5</v>
      </c>
      <c r="D48" s="117"/>
      <c r="E48" s="117"/>
      <c r="F48" s="118" t="s">
        <v>55</v>
      </c>
      <c r="G48" s="118"/>
      <c r="H48" s="118"/>
      <c r="I48" s="118" t="s">
        <v>29</v>
      </c>
      <c r="J48" s="118" t="s">
        <v>0</v>
      </c>
    </row>
    <row r="49" spans="1:10" ht="25.5" customHeight="1" x14ac:dyDescent="0.2">
      <c r="A49" s="114"/>
      <c r="B49" s="119" t="s">
        <v>56</v>
      </c>
      <c r="C49" s="208" t="s">
        <v>57</v>
      </c>
      <c r="D49" s="209"/>
      <c r="E49" s="209"/>
      <c r="F49" s="124" t="s">
        <v>24</v>
      </c>
      <c r="G49" s="125"/>
      <c r="H49" s="125"/>
      <c r="I49" s="125">
        <f>'01 01 Pol'!G8</f>
        <v>307517.57000000007</v>
      </c>
      <c r="J49" s="122">
        <f>IF(I54=0,"",I49/I54*100)</f>
        <v>9.1523086309523833</v>
      </c>
    </row>
    <row r="50" spans="1:10" ht="25.5" customHeight="1" x14ac:dyDescent="0.2">
      <c r="A50" s="114"/>
      <c r="B50" s="119" t="s">
        <v>58</v>
      </c>
      <c r="C50" s="208" t="s">
        <v>59</v>
      </c>
      <c r="D50" s="209"/>
      <c r="E50" s="209"/>
      <c r="F50" s="124" t="s">
        <v>24</v>
      </c>
      <c r="G50" s="125"/>
      <c r="H50" s="125"/>
      <c r="I50" s="125">
        <f>'01 01 Pol'!G61</f>
        <v>2692708.23</v>
      </c>
      <c r="J50" s="122">
        <f>IF(I54=0,"",I50/I54*100)</f>
        <v>80.140125892857142</v>
      </c>
    </row>
    <row r="51" spans="1:10" ht="25.5" customHeight="1" x14ac:dyDescent="0.2">
      <c r="A51" s="114"/>
      <c r="B51" s="119" t="s">
        <v>60</v>
      </c>
      <c r="C51" s="208" t="s">
        <v>61</v>
      </c>
      <c r="D51" s="209"/>
      <c r="E51" s="209"/>
      <c r="F51" s="124" t="s">
        <v>24</v>
      </c>
      <c r="G51" s="125"/>
      <c r="H51" s="125"/>
      <c r="I51" s="125">
        <f>'01 01 Pol'!G127</f>
        <v>42200</v>
      </c>
      <c r="J51" s="122">
        <f>IF(I54=0,"",I51/I54*100)</f>
        <v>1.2559523809523809</v>
      </c>
    </row>
    <row r="52" spans="1:10" ht="25.5" customHeight="1" x14ac:dyDescent="0.2">
      <c r="A52" s="114"/>
      <c r="B52" s="119" t="s">
        <v>62</v>
      </c>
      <c r="C52" s="208" t="s">
        <v>63</v>
      </c>
      <c r="D52" s="209"/>
      <c r="E52" s="209"/>
      <c r="F52" s="124" t="s">
        <v>24</v>
      </c>
      <c r="G52" s="125"/>
      <c r="H52" s="125"/>
      <c r="I52" s="125">
        <f>'01 01 Pol'!G137</f>
        <v>274978.5</v>
      </c>
      <c r="J52" s="122">
        <f>IF(I54=0,"",I52/I54*100)</f>
        <v>8.1838839285714275</v>
      </c>
    </row>
    <row r="53" spans="1:10" ht="25.5" customHeight="1" x14ac:dyDescent="0.2">
      <c r="A53" s="114"/>
      <c r="B53" s="119" t="s">
        <v>64</v>
      </c>
      <c r="C53" s="208" t="s">
        <v>28</v>
      </c>
      <c r="D53" s="209"/>
      <c r="E53" s="209"/>
      <c r="F53" s="124" t="s">
        <v>64</v>
      </c>
      <c r="G53" s="125"/>
      <c r="H53" s="125"/>
      <c r="I53" s="125">
        <f>'01 01 Pol'!G161</f>
        <v>42595.7</v>
      </c>
      <c r="J53" s="122">
        <f>IF(I54=0,"",I53/I54*100)</f>
        <v>1.2677291666666666</v>
      </c>
    </row>
    <row r="54" spans="1:10" ht="25.5" customHeight="1" x14ac:dyDescent="0.2">
      <c r="A54" s="115"/>
      <c r="B54" s="120" t="s">
        <v>1</v>
      </c>
      <c r="C54" s="120"/>
      <c r="D54" s="121"/>
      <c r="E54" s="121"/>
      <c r="F54" s="126"/>
      <c r="G54" s="127"/>
      <c r="H54" s="127"/>
      <c r="I54" s="127">
        <f>SUM(I49:I53)</f>
        <v>3360000</v>
      </c>
      <c r="J54" s="123">
        <f>SUM(J49:J53)</f>
        <v>100.00000000000001</v>
      </c>
    </row>
    <row r="55" spans="1:10" x14ac:dyDescent="0.2">
      <c r="F55" s="79"/>
      <c r="G55" s="79"/>
      <c r="H55" s="79"/>
      <c r="I55" s="79"/>
      <c r="J55" s="80"/>
    </row>
    <row r="56" spans="1:10" x14ac:dyDescent="0.2">
      <c r="F56" s="79"/>
      <c r="G56" s="79"/>
      <c r="H56" s="79"/>
      <c r="I56" s="79"/>
      <c r="J56" s="80"/>
    </row>
    <row r="57" spans="1:10" x14ac:dyDescent="0.2">
      <c r="F57" s="79"/>
      <c r="G57" s="79"/>
      <c r="H57" s="79"/>
      <c r="I57" s="79"/>
      <c r="J57" s="80"/>
    </row>
  </sheetData>
  <sheetProtection algorithmName="SHA-512" hashValue="ei0t4HpgCV6hRny0lo0aEHz/5/rP3mFn8zVK9YCw0iuwKgzJPTXVu8a/MqpkaqiYIOmPid9TE3wWUq7GpEeUyA==" saltValue="b1uuI4gjoUI4DP8hP6IPS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17" t="s">
        <v>6</v>
      </c>
      <c r="B1" s="217"/>
      <c r="C1" s="218"/>
      <c r="D1" s="217"/>
      <c r="E1" s="217"/>
      <c r="F1" s="217"/>
      <c r="G1" s="217"/>
    </row>
    <row r="2" spans="1:7" ht="24.95" customHeight="1" x14ac:dyDescent="0.2">
      <c r="A2" s="66" t="s">
        <v>7</v>
      </c>
      <c r="B2" s="65"/>
      <c r="C2" s="219"/>
      <c r="D2" s="219"/>
      <c r="E2" s="219"/>
      <c r="F2" s="219"/>
      <c r="G2" s="220"/>
    </row>
    <row r="3" spans="1:7" ht="24.95" customHeight="1" x14ac:dyDescent="0.2">
      <c r="A3" s="66" t="s">
        <v>8</v>
      </c>
      <c r="B3" s="65"/>
      <c r="C3" s="219"/>
      <c r="D3" s="219"/>
      <c r="E3" s="219"/>
      <c r="F3" s="219"/>
      <c r="G3" s="220"/>
    </row>
    <row r="4" spans="1:7" ht="24.95" customHeight="1" x14ac:dyDescent="0.2">
      <c r="A4" s="66" t="s">
        <v>9</v>
      </c>
      <c r="B4" s="65"/>
      <c r="C4" s="219"/>
      <c r="D4" s="219"/>
      <c r="E4" s="219"/>
      <c r="F4" s="219"/>
      <c r="G4" s="220"/>
    </row>
    <row r="5" spans="1:7" x14ac:dyDescent="0.2">
      <c r="B5" s="4"/>
      <c r="C5" s="5"/>
      <c r="D5" s="6"/>
    </row>
  </sheetData>
  <sheetProtection algorithmName="SHA-512" hashValue="kOZCUboe31F5ei/X5tqmcMhga7wgTAvO1I0DmCthnX0/mWFPfdf8jb3uTTLPjlqnFmC3bcxehpm8AS6L2WIxpw==" saltValue="9zsPaibBa5GG7KF6jFh4E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6B5BB-CC81-4829-A410-BADBA4D53E9F}">
  <sheetPr>
    <outlinePr summaryBelow="0"/>
  </sheetPr>
  <dimension ref="A1:BH5000"/>
  <sheetViews>
    <sheetView workbookViewId="0">
      <pane ySplit="7" topLeftCell="A186" activePane="bottomLeft" state="frozen"/>
      <selection pane="bottomLeft" activeCell="F212" sqref="F212"/>
    </sheetView>
  </sheetViews>
  <sheetFormatPr defaultRowHeight="12.75" outlineLevelRow="1" x14ac:dyDescent="0.2"/>
  <cols>
    <col min="1" max="1" width="3.42578125" customWidth="1"/>
    <col min="2" max="2" width="12.7109375" style="78" customWidth="1"/>
    <col min="3" max="3" width="63.28515625" style="7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25" t="s">
        <v>66</v>
      </c>
      <c r="B1" s="225"/>
      <c r="C1" s="225"/>
      <c r="D1" s="225"/>
      <c r="E1" s="225"/>
      <c r="F1" s="225"/>
      <c r="G1" s="225"/>
      <c r="AG1" t="s">
        <v>67</v>
      </c>
    </row>
    <row r="2" spans="1:60" ht="25.15" customHeight="1" x14ac:dyDescent="0.2">
      <c r="A2" s="66" t="s">
        <v>7</v>
      </c>
      <c r="B2" s="65" t="s">
        <v>49</v>
      </c>
      <c r="C2" s="226" t="s">
        <v>50</v>
      </c>
      <c r="D2" s="227"/>
      <c r="E2" s="227"/>
      <c r="F2" s="227"/>
      <c r="G2" s="228"/>
      <c r="AG2" t="s">
        <v>68</v>
      </c>
    </row>
    <row r="3" spans="1:60" ht="25.15" customHeight="1" x14ac:dyDescent="0.2">
      <c r="A3" s="66" t="s">
        <v>8</v>
      </c>
      <c r="B3" s="65" t="s">
        <v>43</v>
      </c>
      <c r="C3" s="226" t="s">
        <v>45</v>
      </c>
      <c r="D3" s="227"/>
      <c r="E3" s="227"/>
      <c r="F3" s="227"/>
      <c r="G3" s="228"/>
      <c r="AC3" s="78" t="s">
        <v>68</v>
      </c>
      <c r="AG3" t="s">
        <v>69</v>
      </c>
    </row>
    <row r="4" spans="1:60" ht="25.15" customHeight="1" x14ac:dyDescent="0.2">
      <c r="A4" s="129" t="s">
        <v>9</v>
      </c>
      <c r="B4" s="130" t="s">
        <v>43</v>
      </c>
      <c r="C4" s="229" t="s">
        <v>44</v>
      </c>
      <c r="D4" s="230"/>
      <c r="E4" s="230"/>
      <c r="F4" s="230"/>
      <c r="G4" s="231"/>
      <c r="AG4" t="s">
        <v>70</v>
      </c>
    </row>
    <row r="5" spans="1:60" x14ac:dyDescent="0.2">
      <c r="D5" s="10"/>
    </row>
    <row r="6" spans="1:60" ht="38.25" x14ac:dyDescent="0.2">
      <c r="A6" s="132" t="s">
        <v>71</v>
      </c>
      <c r="B6" s="134" t="s">
        <v>72</v>
      </c>
      <c r="C6" s="134" t="s">
        <v>73</v>
      </c>
      <c r="D6" s="133" t="s">
        <v>74</v>
      </c>
      <c r="E6" s="132" t="s">
        <v>75</v>
      </c>
      <c r="F6" s="131" t="s">
        <v>76</v>
      </c>
      <c r="G6" s="132" t="s">
        <v>29</v>
      </c>
      <c r="H6" s="135" t="s">
        <v>30</v>
      </c>
      <c r="I6" s="135" t="s">
        <v>77</v>
      </c>
      <c r="J6" s="135" t="s">
        <v>31</v>
      </c>
      <c r="K6" s="135" t="s">
        <v>78</v>
      </c>
      <c r="L6" s="135" t="s">
        <v>79</v>
      </c>
      <c r="M6" s="135" t="s">
        <v>80</v>
      </c>
      <c r="N6" s="135" t="s">
        <v>81</v>
      </c>
      <c r="O6" s="135" t="s">
        <v>82</v>
      </c>
      <c r="P6" s="135" t="s">
        <v>83</v>
      </c>
      <c r="Q6" s="135" t="s">
        <v>84</v>
      </c>
      <c r="R6" s="135" t="s">
        <v>85</v>
      </c>
      <c r="S6" s="135" t="s">
        <v>86</v>
      </c>
      <c r="T6" s="135" t="s">
        <v>87</v>
      </c>
      <c r="U6" s="135" t="s">
        <v>88</v>
      </c>
      <c r="V6" s="135" t="s">
        <v>89</v>
      </c>
      <c r="W6" s="135" t="s">
        <v>90</v>
      </c>
    </row>
    <row r="7" spans="1:60" hidden="1" x14ac:dyDescent="0.2">
      <c r="A7" s="3"/>
      <c r="B7" s="4"/>
      <c r="C7" s="4"/>
      <c r="D7" s="6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</row>
    <row r="8" spans="1:60" x14ac:dyDescent="0.2">
      <c r="A8" s="149" t="s">
        <v>91</v>
      </c>
      <c r="B8" s="150" t="s">
        <v>56</v>
      </c>
      <c r="C8" s="164" t="s">
        <v>57</v>
      </c>
      <c r="D8" s="151"/>
      <c r="E8" s="152"/>
      <c r="F8" s="153"/>
      <c r="G8" s="153">
        <f>SUMIF(AG9:AG60,"&lt;&gt;NOR",G9:G60)</f>
        <v>307517.57000000007</v>
      </c>
      <c r="H8" s="153"/>
      <c r="I8" s="153">
        <f>SUM(I9:I60)</f>
        <v>0</v>
      </c>
      <c r="J8" s="153"/>
      <c r="K8" s="153">
        <f>SUM(K9:K60)</f>
        <v>0</v>
      </c>
      <c r="L8" s="153"/>
      <c r="M8" s="153">
        <f>SUM(M9:M60)</f>
        <v>372096.2597</v>
      </c>
      <c r="N8" s="153"/>
      <c r="O8" s="153">
        <f>SUM(O9:O60)</f>
        <v>0</v>
      </c>
      <c r="P8" s="153"/>
      <c r="Q8" s="153">
        <f>SUM(Q9:Q60)</f>
        <v>765.38000000000011</v>
      </c>
      <c r="R8" s="153"/>
      <c r="S8" s="153"/>
      <c r="T8" s="154"/>
      <c r="U8" s="148"/>
      <c r="V8" s="148">
        <f>SUM(V9:V60)</f>
        <v>0</v>
      </c>
      <c r="W8" s="148"/>
      <c r="AG8" t="s">
        <v>92</v>
      </c>
    </row>
    <row r="9" spans="1:60" outlineLevel="1" x14ac:dyDescent="0.2">
      <c r="A9" s="155">
        <v>1</v>
      </c>
      <c r="B9" s="156" t="s">
        <v>93</v>
      </c>
      <c r="C9" s="165" t="s">
        <v>94</v>
      </c>
      <c r="D9" s="157" t="s">
        <v>95</v>
      </c>
      <c r="E9" s="158">
        <v>219.35850000000002</v>
      </c>
      <c r="F9" s="159">
        <v>180</v>
      </c>
      <c r="G9" s="160">
        <f>ROUND(E9*F9,2)</f>
        <v>39484.53</v>
      </c>
      <c r="H9" s="159"/>
      <c r="I9" s="160">
        <f>ROUND(E9*H9,2)</f>
        <v>0</v>
      </c>
      <c r="J9" s="159"/>
      <c r="K9" s="160">
        <f>ROUND(E9*J9,2)</f>
        <v>0</v>
      </c>
      <c r="L9" s="160">
        <v>21</v>
      </c>
      <c r="M9" s="160">
        <f>G9*(1+L9/100)</f>
        <v>47776.281299999995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96</v>
      </c>
      <c r="T9" s="161" t="s">
        <v>97</v>
      </c>
      <c r="U9" s="145">
        <v>0</v>
      </c>
      <c r="V9" s="145">
        <f>ROUND(E9*U9,2)</f>
        <v>0</v>
      </c>
      <c r="W9" s="145"/>
      <c r="X9" s="136"/>
      <c r="Y9" s="136"/>
      <c r="Z9" s="136"/>
      <c r="AA9" s="136"/>
      <c r="AB9" s="136"/>
      <c r="AC9" s="136"/>
      <c r="AD9" s="136"/>
      <c r="AE9" s="136"/>
      <c r="AF9" s="136"/>
      <c r="AG9" s="136" t="s">
        <v>98</v>
      </c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outlineLevel="1" x14ac:dyDescent="0.2">
      <c r="A10" s="143"/>
      <c r="B10" s="144"/>
      <c r="C10" s="221" t="s">
        <v>99</v>
      </c>
      <c r="D10" s="222"/>
      <c r="E10" s="222"/>
      <c r="F10" s="222"/>
      <c r="G10" s="222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36"/>
      <c r="Y10" s="136"/>
      <c r="Z10" s="136"/>
      <c r="AA10" s="136"/>
      <c r="AB10" s="136"/>
      <c r="AC10" s="136"/>
      <c r="AD10" s="136"/>
      <c r="AE10" s="136"/>
      <c r="AF10" s="136"/>
      <c r="AG10" s="136" t="s">
        <v>100</v>
      </c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outlineLevel="1" x14ac:dyDescent="0.2">
      <c r="A11" s="143"/>
      <c r="B11" s="144"/>
      <c r="C11" s="166" t="s">
        <v>101</v>
      </c>
      <c r="D11" s="146"/>
      <c r="E11" s="147">
        <v>207.67725000000002</v>
      </c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36"/>
      <c r="Y11" s="136"/>
      <c r="Z11" s="136"/>
      <c r="AA11" s="136"/>
      <c r="AB11" s="136"/>
      <c r="AC11" s="136"/>
      <c r="AD11" s="136"/>
      <c r="AE11" s="136"/>
      <c r="AF11" s="136"/>
      <c r="AG11" s="136" t="s">
        <v>102</v>
      </c>
      <c r="AH11" s="136">
        <v>0</v>
      </c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outlineLevel="1" x14ac:dyDescent="0.2">
      <c r="A12" s="143"/>
      <c r="B12" s="144"/>
      <c r="C12" s="166" t="s">
        <v>103</v>
      </c>
      <c r="D12" s="146"/>
      <c r="E12" s="147">
        <v>11.68125</v>
      </c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36"/>
      <c r="Y12" s="136"/>
      <c r="Z12" s="136"/>
      <c r="AA12" s="136"/>
      <c r="AB12" s="136"/>
      <c r="AC12" s="136"/>
      <c r="AD12" s="136"/>
      <c r="AE12" s="136"/>
      <c r="AF12" s="136"/>
      <c r="AG12" s="136" t="s">
        <v>102</v>
      </c>
      <c r="AH12" s="136">
        <v>0</v>
      </c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outlineLevel="1" x14ac:dyDescent="0.2">
      <c r="A13" s="143"/>
      <c r="B13" s="144"/>
      <c r="C13" s="223"/>
      <c r="D13" s="224"/>
      <c r="E13" s="224"/>
      <c r="F13" s="224"/>
      <c r="G13" s="224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36"/>
      <c r="Y13" s="136"/>
      <c r="Z13" s="136"/>
      <c r="AA13" s="136"/>
      <c r="AB13" s="136"/>
      <c r="AC13" s="136"/>
      <c r="AD13" s="136"/>
      <c r="AE13" s="136"/>
      <c r="AF13" s="136"/>
      <c r="AG13" s="136" t="s">
        <v>104</v>
      </c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 x14ac:dyDescent="0.2">
      <c r="A14" s="155">
        <v>2</v>
      </c>
      <c r="B14" s="156" t="s">
        <v>105</v>
      </c>
      <c r="C14" s="165" t="s">
        <v>94</v>
      </c>
      <c r="D14" s="157" t="s">
        <v>106</v>
      </c>
      <c r="E14" s="158">
        <v>276.90300000000002</v>
      </c>
      <c r="F14" s="159">
        <v>180</v>
      </c>
      <c r="G14" s="160">
        <f>ROUND(E14*F14,2)</f>
        <v>49842.54</v>
      </c>
      <c r="H14" s="159"/>
      <c r="I14" s="160">
        <f>ROUND(E14*H14,2)</f>
        <v>0</v>
      </c>
      <c r="J14" s="159"/>
      <c r="K14" s="160">
        <f>ROUND(E14*J14,2)</f>
        <v>0</v>
      </c>
      <c r="L14" s="160">
        <v>21</v>
      </c>
      <c r="M14" s="160">
        <f>G14*(1+L14/100)</f>
        <v>60309.473400000003</v>
      </c>
      <c r="N14" s="160">
        <v>0</v>
      </c>
      <c r="O14" s="160">
        <f>ROUND(E14*N14,2)</f>
        <v>0</v>
      </c>
      <c r="P14" s="160">
        <v>0</v>
      </c>
      <c r="Q14" s="160">
        <f>ROUND(E14*P14,2)</f>
        <v>0</v>
      </c>
      <c r="R14" s="160"/>
      <c r="S14" s="160" t="s">
        <v>96</v>
      </c>
      <c r="T14" s="161" t="s">
        <v>97</v>
      </c>
      <c r="U14" s="145">
        <v>0</v>
      </c>
      <c r="V14" s="145">
        <f>ROUND(E14*U14,2)</f>
        <v>0</v>
      </c>
      <c r="W14" s="145"/>
      <c r="X14" s="136"/>
      <c r="Y14" s="136"/>
      <c r="Z14" s="136"/>
      <c r="AA14" s="136"/>
      <c r="AB14" s="136"/>
      <c r="AC14" s="136"/>
      <c r="AD14" s="136"/>
      <c r="AE14" s="136"/>
      <c r="AF14" s="136"/>
      <c r="AG14" s="136" t="s">
        <v>98</v>
      </c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outlineLevel="1" x14ac:dyDescent="0.2">
      <c r="A15" s="143"/>
      <c r="B15" s="144"/>
      <c r="C15" s="221" t="s">
        <v>99</v>
      </c>
      <c r="D15" s="222"/>
      <c r="E15" s="222"/>
      <c r="F15" s="222"/>
      <c r="G15" s="222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36"/>
      <c r="Y15" s="136"/>
      <c r="Z15" s="136"/>
      <c r="AA15" s="136"/>
      <c r="AB15" s="136"/>
      <c r="AC15" s="136"/>
      <c r="AD15" s="136"/>
      <c r="AE15" s="136"/>
      <c r="AF15" s="136"/>
      <c r="AG15" s="136" t="s">
        <v>100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outlineLevel="1" x14ac:dyDescent="0.2">
      <c r="A16" s="143"/>
      <c r="B16" s="144"/>
      <c r="C16" s="166" t="s">
        <v>107</v>
      </c>
      <c r="D16" s="146"/>
      <c r="E16" s="147">
        <v>276.90300000000002</v>
      </c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36"/>
      <c r="Y16" s="136"/>
      <c r="Z16" s="136"/>
      <c r="AA16" s="136"/>
      <c r="AB16" s="136"/>
      <c r="AC16" s="136"/>
      <c r="AD16" s="136"/>
      <c r="AE16" s="136"/>
      <c r="AF16" s="136"/>
      <c r="AG16" s="136" t="s">
        <v>102</v>
      </c>
      <c r="AH16" s="136">
        <v>0</v>
      </c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outlineLevel="1" x14ac:dyDescent="0.2">
      <c r="A17" s="143"/>
      <c r="B17" s="144"/>
      <c r="C17" s="223"/>
      <c r="D17" s="224"/>
      <c r="E17" s="224"/>
      <c r="F17" s="224"/>
      <c r="G17" s="224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36"/>
      <c r="Y17" s="136"/>
      <c r="Z17" s="136"/>
      <c r="AA17" s="136"/>
      <c r="AB17" s="136"/>
      <c r="AC17" s="136"/>
      <c r="AD17" s="136"/>
      <c r="AE17" s="136"/>
      <c r="AF17" s="136"/>
      <c r="AG17" s="136" t="s">
        <v>104</v>
      </c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 x14ac:dyDescent="0.2">
      <c r="A18" s="155">
        <v>3</v>
      </c>
      <c r="B18" s="156" t="s">
        <v>108</v>
      </c>
      <c r="C18" s="165" t="s">
        <v>109</v>
      </c>
      <c r="D18" s="157" t="s">
        <v>106</v>
      </c>
      <c r="E18" s="158">
        <v>276.90300000000002</v>
      </c>
      <c r="F18" s="159">
        <v>115</v>
      </c>
      <c r="G18" s="160">
        <f>ROUND(E18*F18,2)</f>
        <v>31843.85</v>
      </c>
      <c r="H18" s="159"/>
      <c r="I18" s="160">
        <f>ROUND(E18*H18,2)</f>
        <v>0</v>
      </c>
      <c r="J18" s="159"/>
      <c r="K18" s="160">
        <f>ROUND(E18*J18,2)</f>
        <v>0</v>
      </c>
      <c r="L18" s="160">
        <v>21</v>
      </c>
      <c r="M18" s="160">
        <f>G18*(1+L18/100)</f>
        <v>38531.058499999999</v>
      </c>
      <c r="N18" s="160">
        <v>0</v>
      </c>
      <c r="O18" s="160">
        <f>ROUND(E18*N18,2)</f>
        <v>0</v>
      </c>
      <c r="P18" s="160">
        <v>2.2000000000000002</v>
      </c>
      <c r="Q18" s="160">
        <f>ROUND(E18*P18,2)</f>
        <v>609.19000000000005</v>
      </c>
      <c r="R18" s="160"/>
      <c r="S18" s="160" t="s">
        <v>96</v>
      </c>
      <c r="T18" s="161" t="s">
        <v>110</v>
      </c>
      <c r="U18" s="145">
        <v>0</v>
      </c>
      <c r="V18" s="145">
        <f>ROUND(E18*U18,2)</f>
        <v>0</v>
      </c>
      <c r="W18" s="145"/>
      <c r="X18" s="136"/>
      <c r="Y18" s="136"/>
      <c r="Z18" s="136"/>
      <c r="AA18" s="136"/>
      <c r="AB18" s="136"/>
      <c r="AC18" s="136"/>
      <c r="AD18" s="136"/>
      <c r="AE18" s="136"/>
      <c r="AF18" s="136"/>
      <c r="AG18" s="136" t="s">
        <v>98</v>
      </c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ht="22.5" outlineLevel="1" x14ac:dyDescent="0.2">
      <c r="A19" s="143"/>
      <c r="B19" s="144"/>
      <c r="C19" s="221" t="s">
        <v>111</v>
      </c>
      <c r="D19" s="222"/>
      <c r="E19" s="222"/>
      <c r="F19" s="222"/>
      <c r="G19" s="222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36"/>
      <c r="Y19" s="136"/>
      <c r="Z19" s="136"/>
      <c r="AA19" s="136"/>
      <c r="AB19" s="136"/>
      <c r="AC19" s="136"/>
      <c r="AD19" s="136"/>
      <c r="AE19" s="136"/>
      <c r="AF19" s="136"/>
      <c r="AG19" s="136" t="s">
        <v>100</v>
      </c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62" t="str">
        <f>C19</f>
        <v>Položka zahrnuje veškerou manipulaci s vybouranou sutí a s vybouranými hmotami vč. uložení na skládku. Nezahrnuje poplatek za skládku</v>
      </c>
      <c r="BB19" s="136"/>
      <c r="BC19" s="136"/>
      <c r="BD19" s="136"/>
      <c r="BE19" s="136"/>
      <c r="BF19" s="136"/>
      <c r="BG19" s="136"/>
      <c r="BH19" s="136"/>
    </row>
    <row r="20" spans="1:60" outlineLevel="1" x14ac:dyDescent="0.2">
      <c r="A20" s="143"/>
      <c r="B20" s="144"/>
      <c r="C20" s="166" t="s">
        <v>112</v>
      </c>
      <c r="D20" s="146"/>
      <c r="E20" s="147">
        <v>276.90300000000002</v>
      </c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36"/>
      <c r="Y20" s="136"/>
      <c r="Z20" s="136"/>
      <c r="AA20" s="136"/>
      <c r="AB20" s="136"/>
      <c r="AC20" s="136"/>
      <c r="AD20" s="136"/>
      <c r="AE20" s="136"/>
      <c r="AF20" s="136"/>
      <c r="AG20" s="136" t="s">
        <v>102</v>
      </c>
      <c r="AH20" s="136">
        <v>0</v>
      </c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 x14ac:dyDescent="0.2">
      <c r="A21" s="143"/>
      <c r="B21" s="144"/>
      <c r="C21" s="223"/>
      <c r="D21" s="224"/>
      <c r="E21" s="224"/>
      <c r="F21" s="224"/>
      <c r="G21" s="224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36"/>
      <c r="Y21" s="136"/>
      <c r="Z21" s="136"/>
      <c r="AA21" s="136"/>
      <c r="AB21" s="136"/>
      <c r="AC21" s="136"/>
      <c r="AD21" s="136"/>
      <c r="AE21" s="136"/>
      <c r="AF21" s="136"/>
      <c r="AG21" s="136" t="s">
        <v>104</v>
      </c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ht="22.5" outlineLevel="1" x14ac:dyDescent="0.2">
      <c r="A22" s="155">
        <v>4</v>
      </c>
      <c r="B22" s="156" t="s">
        <v>113</v>
      </c>
      <c r="C22" s="165" t="s">
        <v>114</v>
      </c>
      <c r="D22" s="157" t="s">
        <v>115</v>
      </c>
      <c r="E22" s="158">
        <v>523.95000000000005</v>
      </c>
      <c r="F22" s="159">
        <v>145</v>
      </c>
      <c r="G22" s="160">
        <f>ROUND(E22*F22,2)</f>
        <v>75972.75</v>
      </c>
      <c r="H22" s="159"/>
      <c r="I22" s="160">
        <f>ROUND(E22*H22,2)</f>
        <v>0</v>
      </c>
      <c r="J22" s="159"/>
      <c r="K22" s="160">
        <f>ROUND(E22*J22,2)</f>
        <v>0</v>
      </c>
      <c r="L22" s="160">
        <v>21</v>
      </c>
      <c r="M22" s="160">
        <f>G22*(1+L22/100)</f>
        <v>91927.027499999997</v>
      </c>
      <c r="N22" s="160">
        <v>0</v>
      </c>
      <c r="O22" s="160">
        <f>ROUND(E22*N22,2)</f>
        <v>0</v>
      </c>
      <c r="P22" s="160">
        <v>0.27</v>
      </c>
      <c r="Q22" s="160">
        <f>ROUND(E22*P22,2)</f>
        <v>141.47</v>
      </c>
      <c r="R22" s="160"/>
      <c r="S22" s="160" t="s">
        <v>96</v>
      </c>
      <c r="T22" s="161" t="s">
        <v>110</v>
      </c>
      <c r="U22" s="145">
        <v>0</v>
      </c>
      <c r="V22" s="145">
        <f>ROUND(E22*U22,2)</f>
        <v>0</v>
      </c>
      <c r="W22" s="145"/>
      <c r="X22" s="136"/>
      <c r="Y22" s="136"/>
      <c r="Z22" s="136"/>
      <c r="AA22" s="136"/>
      <c r="AB22" s="136"/>
      <c r="AC22" s="136"/>
      <c r="AD22" s="136"/>
      <c r="AE22" s="136"/>
      <c r="AF22" s="136"/>
      <c r="AG22" s="136" t="s">
        <v>98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ht="22.5" outlineLevel="1" x14ac:dyDescent="0.2">
      <c r="A23" s="143"/>
      <c r="B23" s="144"/>
      <c r="C23" s="221" t="s">
        <v>111</v>
      </c>
      <c r="D23" s="222"/>
      <c r="E23" s="222"/>
      <c r="F23" s="222"/>
      <c r="G23" s="222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36"/>
      <c r="Y23" s="136"/>
      <c r="Z23" s="136"/>
      <c r="AA23" s="136"/>
      <c r="AB23" s="136"/>
      <c r="AC23" s="136"/>
      <c r="AD23" s="136"/>
      <c r="AE23" s="136"/>
      <c r="AF23" s="136"/>
      <c r="AG23" s="136" t="s">
        <v>100</v>
      </c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62" t="str">
        <f>C23</f>
        <v>Položka zahrnuje veškerou manipulaci s vybouranou sutí a s vybouranými hmotami vč. uložení na skládku. Nezahrnuje poplatek za skládku</v>
      </c>
      <c r="BB23" s="136"/>
      <c r="BC23" s="136"/>
      <c r="BD23" s="136"/>
      <c r="BE23" s="136"/>
      <c r="BF23" s="136"/>
      <c r="BG23" s="136"/>
      <c r="BH23" s="136"/>
    </row>
    <row r="24" spans="1:60" outlineLevel="1" x14ac:dyDescent="0.2">
      <c r="A24" s="143"/>
      <c r="B24" s="144"/>
      <c r="C24" s="166" t="s">
        <v>116</v>
      </c>
      <c r="D24" s="146"/>
      <c r="E24" s="147">
        <v>523.95000000000005</v>
      </c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36"/>
      <c r="Y24" s="136"/>
      <c r="Z24" s="136"/>
      <c r="AA24" s="136"/>
      <c r="AB24" s="136"/>
      <c r="AC24" s="136"/>
      <c r="AD24" s="136"/>
      <c r="AE24" s="136"/>
      <c r="AF24" s="136"/>
      <c r="AG24" s="136" t="s">
        <v>102</v>
      </c>
      <c r="AH24" s="136">
        <v>0</v>
      </c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 x14ac:dyDescent="0.2">
      <c r="A25" s="143"/>
      <c r="B25" s="144"/>
      <c r="C25" s="223"/>
      <c r="D25" s="224"/>
      <c r="E25" s="224"/>
      <c r="F25" s="224"/>
      <c r="G25" s="224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36"/>
      <c r="Y25" s="136"/>
      <c r="Z25" s="136"/>
      <c r="AA25" s="136"/>
      <c r="AB25" s="136"/>
      <c r="AC25" s="136"/>
      <c r="AD25" s="136"/>
      <c r="AE25" s="136"/>
      <c r="AF25" s="136"/>
      <c r="AG25" s="136" t="s">
        <v>104</v>
      </c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 x14ac:dyDescent="0.2">
      <c r="A26" s="155">
        <v>5</v>
      </c>
      <c r="B26" s="156" t="s">
        <v>117</v>
      </c>
      <c r="C26" s="165" t="s">
        <v>118</v>
      </c>
      <c r="D26" s="157" t="s">
        <v>106</v>
      </c>
      <c r="E26" s="158">
        <v>207.67725000000002</v>
      </c>
      <c r="F26" s="159">
        <v>325</v>
      </c>
      <c r="G26" s="160">
        <f>ROUND(E26*F26,2)</f>
        <v>67495.11</v>
      </c>
      <c r="H26" s="159"/>
      <c r="I26" s="160">
        <f>ROUND(E26*H26,2)</f>
        <v>0</v>
      </c>
      <c r="J26" s="159"/>
      <c r="K26" s="160">
        <f>ROUND(E26*J26,2)</f>
        <v>0</v>
      </c>
      <c r="L26" s="160">
        <v>21</v>
      </c>
      <c r="M26" s="160">
        <f>G26*(1+L26/100)</f>
        <v>81669.083100000003</v>
      </c>
      <c r="N26" s="160">
        <v>0</v>
      </c>
      <c r="O26" s="160">
        <f>ROUND(E26*N26,2)</f>
        <v>0</v>
      </c>
      <c r="P26" s="160">
        <v>0</v>
      </c>
      <c r="Q26" s="160">
        <f>ROUND(E26*P26,2)</f>
        <v>0</v>
      </c>
      <c r="R26" s="160"/>
      <c r="S26" s="160" t="s">
        <v>96</v>
      </c>
      <c r="T26" s="161" t="s">
        <v>110</v>
      </c>
      <c r="U26" s="145">
        <v>0</v>
      </c>
      <c r="V26" s="145">
        <f>ROUND(E26*U26,2)</f>
        <v>0</v>
      </c>
      <c r="W26" s="145"/>
      <c r="X26" s="136"/>
      <c r="Y26" s="136"/>
      <c r="Z26" s="136"/>
      <c r="AA26" s="136"/>
      <c r="AB26" s="136"/>
      <c r="AC26" s="136"/>
      <c r="AD26" s="136"/>
      <c r="AE26" s="136"/>
      <c r="AF26" s="136"/>
      <c r="AG26" s="136" t="s">
        <v>98</v>
      </c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 x14ac:dyDescent="0.2">
      <c r="A27" s="143"/>
      <c r="B27" s="144"/>
      <c r="C27" s="221" t="s">
        <v>119</v>
      </c>
      <c r="D27" s="222"/>
      <c r="E27" s="222"/>
      <c r="F27" s="222"/>
      <c r="G27" s="222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36"/>
      <c r="Y27" s="136"/>
      <c r="Z27" s="136"/>
      <c r="AA27" s="136"/>
      <c r="AB27" s="136"/>
      <c r="AC27" s="136"/>
      <c r="AD27" s="136"/>
      <c r="AE27" s="136"/>
      <c r="AF27" s="136"/>
      <c r="AG27" s="136" t="s">
        <v>100</v>
      </c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outlineLevel="1" x14ac:dyDescent="0.2">
      <c r="A28" s="143"/>
      <c r="B28" s="144"/>
      <c r="C28" s="232" t="s">
        <v>120</v>
      </c>
      <c r="D28" s="233"/>
      <c r="E28" s="233"/>
      <c r="F28" s="233"/>
      <c r="G28" s="233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36"/>
      <c r="Y28" s="136"/>
      <c r="Z28" s="136"/>
      <c r="AA28" s="136"/>
      <c r="AB28" s="136"/>
      <c r="AC28" s="136"/>
      <c r="AD28" s="136"/>
      <c r="AE28" s="136"/>
      <c r="AF28" s="136"/>
      <c r="AG28" s="136" t="s">
        <v>100</v>
      </c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 x14ac:dyDescent="0.2">
      <c r="A29" s="143"/>
      <c r="B29" s="144"/>
      <c r="C29" s="232" t="s">
        <v>121</v>
      </c>
      <c r="D29" s="233"/>
      <c r="E29" s="233"/>
      <c r="F29" s="233"/>
      <c r="G29" s="233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36"/>
      <c r="Y29" s="136"/>
      <c r="Z29" s="136"/>
      <c r="AA29" s="136"/>
      <c r="AB29" s="136"/>
      <c r="AC29" s="136"/>
      <c r="AD29" s="136"/>
      <c r="AE29" s="136"/>
      <c r="AF29" s="136"/>
      <c r="AG29" s="136" t="s">
        <v>100</v>
      </c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outlineLevel="1" x14ac:dyDescent="0.2">
      <c r="A30" s="143"/>
      <c r="B30" s="144"/>
      <c r="C30" s="232" t="s">
        <v>122</v>
      </c>
      <c r="D30" s="233"/>
      <c r="E30" s="233"/>
      <c r="F30" s="233"/>
      <c r="G30" s="233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36"/>
      <c r="Y30" s="136"/>
      <c r="Z30" s="136"/>
      <c r="AA30" s="136"/>
      <c r="AB30" s="136"/>
      <c r="AC30" s="136"/>
      <c r="AD30" s="136"/>
      <c r="AE30" s="136"/>
      <c r="AF30" s="136"/>
      <c r="AG30" s="136" t="s">
        <v>100</v>
      </c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62" t="str">
        <f>C30</f>
        <v>- ztížení vykopávek v blízkosti podzemního vedení, konstrukcí a objektů vč. jejich dočasného zajištění</v>
      </c>
      <c r="BB30" s="136"/>
      <c r="BC30" s="136"/>
      <c r="BD30" s="136"/>
      <c r="BE30" s="136"/>
      <c r="BF30" s="136"/>
      <c r="BG30" s="136"/>
      <c r="BH30" s="136"/>
    </row>
    <row r="31" spans="1:60" outlineLevel="1" x14ac:dyDescent="0.2">
      <c r="A31" s="143"/>
      <c r="B31" s="144"/>
      <c r="C31" s="232" t="s">
        <v>123</v>
      </c>
      <c r="D31" s="233"/>
      <c r="E31" s="233"/>
      <c r="F31" s="233"/>
      <c r="G31" s="233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36"/>
      <c r="Y31" s="136"/>
      <c r="Z31" s="136"/>
      <c r="AA31" s="136"/>
      <c r="AB31" s="136"/>
      <c r="AC31" s="136"/>
      <c r="AD31" s="136"/>
      <c r="AE31" s="136"/>
      <c r="AF31" s="136"/>
      <c r="AG31" s="136" t="s">
        <v>100</v>
      </c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outlineLevel="1" x14ac:dyDescent="0.2">
      <c r="A32" s="143"/>
      <c r="B32" s="144"/>
      <c r="C32" s="232" t="s">
        <v>124</v>
      </c>
      <c r="D32" s="233"/>
      <c r="E32" s="233"/>
      <c r="F32" s="233"/>
      <c r="G32" s="233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36"/>
      <c r="Y32" s="136"/>
      <c r="Z32" s="136"/>
      <c r="AA32" s="136"/>
      <c r="AB32" s="136"/>
      <c r="AC32" s="136"/>
      <c r="AD32" s="136"/>
      <c r="AE32" s="136"/>
      <c r="AF32" s="136"/>
      <c r="AG32" s="136" t="s">
        <v>100</v>
      </c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outlineLevel="1" x14ac:dyDescent="0.2">
      <c r="A33" s="143"/>
      <c r="B33" s="144"/>
      <c r="C33" s="232" t="s">
        <v>125</v>
      </c>
      <c r="D33" s="233"/>
      <c r="E33" s="233"/>
      <c r="F33" s="233"/>
      <c r="G33" s="233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36"/>
      <c r="Y33" s="136"/>
      <c r="Z33" s="136"/>
      <c r="AA33" s="136"/>
      <c r="AB33" s="136"/>
      <c r="AC33" s="136"/>
      <c r="AD33" s="136"/>
      <c r="AE33" s="136"/>
      <c r="AF33" s="136"/>
      <c r="AG33" s="136" t="s">
        <v>100</v>
      </c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outlineLevel="1" x14ac:dyDescent="0.2">
      <c r="A34" s="143"/>
      <c r="B34" s="144"/>
      <c r="C34" s="232" t="s">
        <v>126</v>
      </c>
      <c r="D34" s="233"/>
      <c r="E34" s="233"/>
      <c r="F34" s="233"/>
      <c r="G34" s="233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36"/>
      <c r="Y34" s="136"/>
      <c r="Z34" s="136"/>
      <c r="AA34" s="136"/>
      <c r="AB34" s="136"/>
      <c r="AC34" s="136"/>
      <c r="AD34" s="136"/>
      <c r="AE34" s="136"/>
      <c r="AF34" s="136"/>
      <c r="AG34" s="136" t="s">
        <v>100</v>
      </c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62" t="str">
        <f>C34</f>
        <v>- čerpání vody vč. čerpacích jímek, potrubí a pohotovostní čerpací soupravy (viz ustanovení k pol. 1151,2)</v>
      </c>
      <c r="BB34" s="136"/>
      <c r="BC34" s="136"/>
      <c r="BD34" s="136"/>
      <c r="BE34" s="136"/>
      <c r="BF34" s="136"/>
      <c r="BG34" s="136"/>
      <c r="BH34" s="136"/>
    </row>
    <row r="35" spans="1:60" outlineLevel="1" x14ac:dyDescent="0.2">
      <c r="A35" s="143"/>
      <c r="B35" s="144"/>
      <c r="C35" s="232" t="s">
        <v>127</v>
      </c>
      <c r="D35" s="233"/>
      <c r="E35" s="233"/>
      <c r="F35" s="233"/>
      <c r="G35" s="233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36"/>
      <c r="Y35" s="136"/>
      <c r="Z35" s="136"/>
      <c r="AA35" s="136"/>
      <c r="AB35" s="136"/>
      <c r="AC35" s="136"/>
      <c r="AD35" s="136"/>
      <c r="AE35" s="136"/>
      <c r="AF35" s="136"/>
      <c r="AG35" s="136" t="s">
        <v>100</v>
      </c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outlineLevel="1" x14ac:dyDescent="0.2">
      <c r="A36" s="143"/>
      <c r="B36" s="144"/>
      <c r="C36" s="232" t="s">
        <v>128</v>
      </c>
      <c r="D36" s="233"/>
      <c r="E36" s="233"/>
      <c r="F36" s="233"/>
      <c r="G36" s="233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36"/>
      <c r="Y36" s="136"/>
      <c r="Z36" s="136"/>
      <c r="AA36" s="136"/>
      <c r="AB36" s="136"/>
      <c r="AC36" s="136"/>
      <c r="AD36" s="136"/>
      <c r="AE36" s="136"/>
      <c r="AF36" s="136"/>
      <c r="AG36" s="136" t="s">
        <v>100</v>
      </c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outlineLevel="1" x14ac:dyDescent="0.2">
      <c r="A37" s="143"/>
      <c r="B37" s="144"/>
      <c r="C37" s="232" t="s">
        <v>129</v>
      </c>
      <c r="D37" s="233"/>
      <c r="E37" s="233"/>
      <c r="F37" s="233"/>
      <c r="G37" s="233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36"/>
      <c r="Y37" s="136"/>
      <c r="Z37" s="136"/>
      <c r="AA37" s="136"/>
      <c r="AB37" s="136"/>
      <c r="AC37" s="136"/>
      <c r="AD37" s="136"/>
      <c r="AE37" s="136"/>
      <c r="AF37" s="136"/>
      <c r="AG37" s="136" t="s">
        <v>100</v>
      </c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outlineLevel="1" x14ac:dyDescent="0.2">
      <c r="A38" s="143"/>
      <c r="B38" s="144"/>
      <c r="C38" s="232" t="s">
        <v>130</v>
      </c>
      <c r="D38" s="233"/>
      <c r="E38" s="233"/>
      <c r="F38" s="233"/>
      <c r="G38" s="233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36"/>
      <c r="Y38" s="136"/>
      <c r="Z38" s="136"/>
      <c r="AA38" s="136"/>
      <c r="AB38" s="136"/>
      <c r="AC38" s="136"/>
      <c r="AD38" s="136"/>
      <c r="AE38" s="136"/>
      <c r="AF38" s="136"/>
      <c r="AG38" s="136" t="s">
        <v>100</v>
      </c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62" t="str">
        <f>C38</f>
        <v>- svahování a přesvah. svahů do konečného tvaru, výměna hornin v podloží a v pláni znehodnocené klimatickými vlivy</v>
      </c>
      <c r="BB38" s="136"/>
      <c r="BC38" s="136"/>
      <c r="BD38" s="136"/>
      <c r="BE38" s="136"/>
      <c r="BF38" s="136"/>
      <c r="BG38" s="136"/>
      <c r="BH38" s="136"/>
    </row>
    <row r="39" spans="1:60" outlineLevel="1" x14ac:dyDescent="0.2">
      <c r="A39" s="143"/>
      <c r="B39" s="144"/>
      <c r="C39" s="232" t="s">
        <v>131</v>
      </c>
      <c r="D39" s="233"/>
      <c r="E39" s="233"/>
      <c r="F39" s="233"/>
      <c r="G39" s="233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36"/>
      <c r="Y39" s="136"/>
      <c r="Z39" s="136"/>
      <c r="AA39" s="136"/>
      <c r="AB39" s="136"/>
      <c r="AC39" s="136"/>
      <c r="AD39" s="136"/>
      <c r="AE39" s="136"/>
      <c r="AF39" s="136"/>
      <c r="AG39" s="136" t="s">
        <v>100</v>
      </c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outlineLevel="1" x14ac:dyDescent="0.2">
      <c r="A40" s="143"/>
      <c r="B40" s="144"/>
      <c r="C40" s="232" t="s">
        <v>132</v>
      </c>
      <c r="D40" s="233"/>
      <c r="E40" s="233"/>
      <c r="F40" s="233"/>
      <c r="G40" s="233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36"/>
      <c r="Y40" s="136"/>
      <c r="Z40" s="136"/>
      <c r="AA40" s="136"/>
      <c r="AB40" s="136"/>
      <c r="AC40" s="136"/>
      <c r="AD40" s="136"/>
      <c r="AE40" s="136"/>
      <c r="AF40" s="136"/>
      <c r="AG40" s="136" t="s">
        <v>100</v>
      </c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outlineLevel="1" x14ac:dyDescent="0.2">
      <c r="A41" s="143"/>
      <c r="B41" s="144"/>
      <c r="C41" s="232" t="s">
        <v>133</v>
      </c>
      <c r="D41" s="233"/>
      <c r="E41" s="233"/>
      <c r="F41" s="233"/>
      <c r="G41" s="233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36"/>
      <c r="Y41" s="136"/>
      <c r="Z41" s="136"/>
      <c r="AA41" s="136"/>
      <c r="AB41" s="136"/>
      <c r="AC41" s="136"/>
      <c r="AD41" s="136"/>
      <c r="AE41" s="136"/>
      <c r="AF41" s="136"/>
      <c r="AG41" s="136" t="s">
        <v>100</v>
      </c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outlineLevel="1" x14ac:dyDescent="0.2">
      <c r="A42" s="143"/>
      <c r="B42" s="144"/>
      <c r="C42" s="232" t="s">
        <v>134</v>
      </c>
      <c r="D42" s="233"/>
      <c r="E42" s="233"/>
      <c r="F42" s="233"/>
      <c r="G42" s="233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36"/>
      <c r="Y42" s="136"/>
      <c r="Z42" s="136"/>
      <c r="AA42" s="136"/>
      <c r="AB42" s="136"/>
      <c r="AC42" s="136"/>
      <c r="AD42" s="136"/>
      <c r="AE42" s="136"/>
      <c r="AF42" s="136"/>
      <c r="AG42" s="136" t="s">
        <v>100</v>
      </c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outlineLevel="1" x14ac:dyDescent="0.2">
      <c r="A43" s="143"/>
      <c r="B43" s="144"/>
      <c r="C43" s="232" t="s">
        <v>135</v>
      </c>
      <c r="D43" s="233"/>
      <c r="E43" s="233"/>
      <c r="F43" s="233"/>
      <c r="G43" s="233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36"/>
      <c r="Y43" s="136"/>
      <c r="Z43" s="136"/>
      <c r="AA43" s="136"/>
      <c r="AB43" s="136"/>
      <c r="AC43" s="136"/>
      <c r="AD43" s="136"/>
      <c r="AE43" s="136"/>
      <c r="AF43" s="136"/>
      <c r="AG43" s="136" t="s">
        <v>100</v>
      </c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outlineLevel="1" x14ac:dyDescent="0.2">
      <c r="A44" s="143"/>
      <c r="B44" s="144"/>
      <c r="C44" s="232" t="s">
        <v>136</v>
      </c>
      <c r="D44" s="233"/>
      <c r="E44" s="233"/>
      <c r="F44" s="233"/>
      <c r="G44" s="233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36"/>
      <c r="Y44" s="136"/>
      <c r="Z44" s="136"/>
      <c r="AA44" s="136"/>
      <c r="AB44" s="136"/>
      <c r="AC44" s="136"/>
      <c r="AD44" s="136"/>
      <c r="AE44" s="136"/>
      <c r="AF44" s="136"/>
      <c r="AG44" s="136" t="s">
        <v>100</v>
      </c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outlineLevel="1" x14ac:dyDescent="0.2">
      <c r="A45" s="143"/>
      <c r="B45" s="144"/>
      <c r="C45" s="232" t="s">
        <v>137</v>
      </c>
      <c r="D45" s="233"/>
      <c r="E45" s="233"/>
      <c r="F45" s="233"/>
      <c r="G45" s="233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36"/>
      <c r="Y45" s="136"/>
      <c r="Z45" s="136"/>
      <c r="AA45" s="136"/>
      <c r="AB45" s="136"/>
      <c r="AC45" s="136"/>
      <c r="AD45" s="136"/>
      <c r="AE45" s="136"/>
      <c r="AF45" s="136"/>
      <c r="AG45" s="136" t="s">
        <v>100</v>
      </c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outlineLevel="1" x14ac:dyDescent="0.2">
      <c r="A46" s="143"/>
      <c r="B46" s="144"/>
      <c r="C46" s="232" t="s">
        <v>138</v>
      </c>
      <c r="D46" s="233"/>
      <c r="E46" s="233"/>
      <c r="F46" s="233"/>
      <c r="G46" s="233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36"/>
      <c r="Y46" s="136"/>
      <c r="Z46" s="136"/>
      <c r="AA46" s="136"/>
      <c r="AB46" s="136"/>
      <c r="AC46" s="136"/>
      <c r="AD46" s="136"/>
      <c r="AE46" s="136"/>
      <c r="AF46" s="136"/>
      <c r="AG46" s="136" t="s">
        <v>100</v>
      </c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outlineLevel="1" x14ac:dyDescent="0.2">
      <c r="A47" s="143"/>
      <c r="B47" s="144"/>
      <c r="C47" s="232" t="s">
        <v>139</v>
      </c>
      <c r="D47" s="233"/>
      <c r="E47" s="233"/>
      <c r="F47" s="233"/>
      <c r="G47" s="233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36"/>
      <c r="Y47" s="136"/>
      <c r="Z47" s="136"/>
      <c r="AA47" s="136"/>
      <c r="AB47" s="136"/>
      <c r="AC47" s="136"/>
      <c r="AD47" s="136"/>
      <c r="AE47" s="136"/>
      <c r="AF47" s="136"/>
      <c r="AG47" s="136" t="s">
        <v>100</v>
      </c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outlineLevel="1" x14ac:dyDescent="0.2">
      <c r="A48" s="143"/>
      <c r="B48" s="144"/>
      <c r="C48" s="232" t="s">
        <v>140</v>
      </c>
      <c r="D48" s="233"/>
      <c r="E48" s="233"/>
      <c r="F48" s="233"/>
      <c r="G48" s="233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36"/>
      <c r="Y48" s="136"/>
      <c r="Z48" s="136"/>
      <c r="AA48" s="136"/>
      <c r="AB48" s="136"/>
      <c r="AC48" s="136"/>
      <c r="AD48" s="136"/>
      <c r="AE48" s="136"/>
      <c r="AF48" s="136"/>
      <c r="AG48" s="136" t="s">
        <v>100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outlineLevel="1" x14ac:dyDescent="0.2">
      <c r="A49" s="143"/>
      <c r="B49" s="144"/>
      <c r="C49" s="232" t="s">
        <v>141</v>
      </c>
      <c r="D49" s="233"/>
      <c r="E49" s="233"/>
      <c r="F49" s="233"/>
      <c r="G49" s="233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36"/>
      <c r="Y49" s="136"/>
      <c r="Z49" s="136"/>
      <c r="AA49" s="136"/>
      <c r="AB49" s="136"/>
      <c r="AC49" s="136"/>
      <c r="AD49" s="136"/>
      <c r="AE49" s="136"/>
      <c r="AF49" s="136"/>
      <c r="AG49" s="136" t="s">
        <v>100</v>
      </c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62" t="str">
        <f>C49</f>
        <v>- veškeré pomocné konstrukce umožňující provedení vykopávky (příjezdy, sjezdy, nájezdy, lešení, podpěr. konstr., přemostění,</v>
      </c>
      <c r="BB49" s="136"/>
      <c r="BC49" s="136"/>
      <c r="BD49" s="136"/>
      <c r="BE49" s="136"/>
      <c r="BF49" s="136"/>
      <c r="BG49" s="136"/>
      <c r="BH49" s="136"/>
    </row>
    <row r="50" spans="1:60" outlineLevel="1" x14ac:dyDescent="0.2">
      <c r="A50" s="143"/>
      <c r="B50" s="144"/>
      <c r="C50" s="232" t="s">
        <v>142</v>
      </c>
      <c r="D50" s="233"/>
      <c r="E50" s="233"/>
      <c r="F50" s="233"/>
      <c r="G50" s="233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36"/>
      <c r="Y50" s="136"/>
      <c r="Z50" s="136"/>
      <c r="AA50" s="136"/>
      <c r="AB50" s="136"/>
      <c r="AC50" s="136"/>
      <c r="AD50" s="136"/>
      <c r="AE50" s="136"/>
      <c r="AF50" s="136"/>
      <c r="AG50" s="136" t="s">
        <v>100</v>
      </c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outlineLevel="1" x14ac:dyDescent="0.2">
      <c r="A51" s="143"/>
      <c r="B51" s="144"/>
      <c r="C51" s="166" t="s">
        <v>101</v>
      </c>
      <c r="D51" s="146"/>
      <c r="E51" s="147">
        <v>207.67725000000002</v>
      </c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36"/>
      <c r="Y51" s="136"/>
      <c r="Z51" s="136"/>
      <c r="AA51" s="136"/>
      <c r="AB51" s="136"/>
      <c r="AC51" s="136"/>
      <c r="AD51" s="136"/>
      <c r="AE51" s="136"/>
      <c r="AF51" s="136"/>
      <c r="AG51" s="136" t="s">
        <v>102</v>
      </c>
      <c r="AH51" s="136">
        <v>0</v>
      </c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outlineLevel="1" x14ac:dyDescent="0.2">
      <c r="A52" s="143"/>
      <c r="B52" s="144"/>
      <c r="C52" s="223"/>
      <c r="D52" s="224"/>
      <c r="E52" s="224"/>
      <c r="F52" s="224"/>
      <c r="G52" s="224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36"/>
      <c r="Y52" s="136"/>
      <c r="Z52" s="136"/>
      <c r="AA52" s="136"/>
      <c r="AB52" s="136"/>
      <c r="AC52" s="136"/>
      <c r="AD52" s="136"/>
      <c r="AE52" s="136"/>
      <c r="AF52" s="136"/>
      <c r="AG52" s="136" t="s">
        <v>104</v>
      </c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outlineLevel="1" x14ac:dyDescent="0.2">
      <c r="A53" s="155">
        <v>6</v>
      </c>
      <c r="B53" s="156" t="s">
        <v>143</v>
      </c>
      <c r="C53" s="165" t="s">
        <v>144</v>
      </c>
      <c r="D53" s="157" t="s">
        <v>106</v>
      </c>
      <c r="E53" s="158">
        <v>11.68125</v>
      </c>
      <c r="F53" s="159">
        <v>115</v>
      </c>
      <c r="G53" s="160">
        <f>ROUND(E53*F53,2)</f>
        <v>1343.34</v>
      </c>
      <c r="H53" s="159"/>
      <c r="I53" s="160">
        <f>ROUND(E53*H53,2)</f>
        <v>0</v>
      </c>
      <c r="J53" s="159"/>
      <c r="K53" s="160">
        <f>ROUND(E53*J53,2)</f>
        <v>0</v>
      </c>
      <c r="L53" s="160">
        <v>21</v>
      </c>
      <c r="M53" s="160">
        <f>G53*(1+L53/100)</f>
        <v>1625.4413999999999</v>
      </c>
      <c r="N53" s="160">
        <v>0</v>
      </c>
      <c r="O53" s="160">
        <f>ROUND(E53*N53,2)</f>
        <v>0</v>
      </c>
      <c r="P53" s="160">
        <v>1.26</v>
      </c>
      <c r="Q53" s="160">
        <f>ROUND(E53*P53,2)</f>
        <v>14.72</v>
      </c>
      <c r="R53" s="160"/>
      <c r="S53" s="160" t="s">
        <v>96</v>
      </c>
      <c r="T53" s="161" t="s">
        <v>110</v>
      </c>
      <c r="U53" s="145">
        <v>0</v>
      </c>
      <c r="V53" s="145">
        <f>ROUND(E53*U53,2)</f>
        <v>0</v>
      </c>
      <c r="W53" s="145"/>
      <c r="X53" s="136"/>
      <c r="Y53" s="136"/>
      <c r="Z53" s="136"/>
      <c r="AA53" s="136"/>
      <c r="AB53" s="136"/>
      <c r="AC53" s="136"/>
      <c r="AD53" s="136"/>
      <c r="AE53" s="136"/>
      <c r="AF53" s="136"/>
      <c r="AG53" s="136" t="s">
        <v>98</v>
      </c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outlineLevel="1" x14ac:dyDescent="0.2">
      <c r="A54" s="143"/>
      <c r="B54" s="144"/>
      <c r="C54" s="221" t="s">
        <v>145</v>
      </c>
      <c r="D54" s="222"/>
      <c r="E54" s="222"/>
      <c r="F54" s="222"/>
      <c r="G54" s="222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36"/>
      <c r="Y54" s="136"/>
      <c r="Z54" s="136"/>
      <c r="AA54" s="136"/>
      <c r="AB54" s="136"/>
      <c r="AC54" s="136"/>
      <c r="AD54" s="136"/>
      <c r="AE54" s="136"/>
      <c r="AF54" s="136"/>
      <c r="AG54" s="136" t="s">
        <v>100</v>
      </c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62" t="str">
        <f>C54</f>
        <v>- vodorovná a svislá doprava, přemístění, přeložení, manipulace s výkopkem a uložení na skládku (bez poplatku)</v>
      </c>
      <c r="BB54" s="136"/>
      <c r="BC54" s="136"/>
      <c r="BD54" s="136"/>
      <c r="BE54" s="136"/>
      <c r="BF54" s="136"/>
      <c r="BG54" s="136"/>
      <c r="BH54" s="136"/>
    </row>
    <row r="55" spans="1:60" outlineLevel="1" x14ac:dyDescent="0.2">
      <c r="A55" s="143"/>
      <c r="B55" s="144"/>
      <c r="C55" s="166" t="s">
        <v>103</v>
      </c>
      <c r="D55" s="146"/>
      <c r="E55" s="147">
        <v>11.68125</v>
      </c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36"/>
      <c r="Y55" s="136"/>
      <c r="Z55" s="136"/>
      <c r="AA55" s="136"/>
      <c r="AB55" s="136"/>
      <c r="AC55" s="136"/>
      <c r="AD55" s="136"/>
      <c r="AE55" s="136"/>
      <c r="AF55" s="136"/>
      <c r="AG55" s="136" t="s">
        <v>102</v>
      </c>
      <c r="AH55" s="136">
        <v>0</v>
      </c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outlineLevel="1" x14ac:dyDescent="0.2">
      <c r="A56" s="143"/>
      <c r="B56" s="144"/>
      <c r="C56" s="223"/>
      <c r="D56" s="224"/>
      <c r="E56" s="224"/>
      <c r="F56" s="224"/>
      <c r="G56" s="224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36"/>
      <c r="Y56" s="136"/>
      <c r="Z56" s="136"/>
      <c r="AA56" s="136"/>
      <c r="AB56" s="136"/>
      <c r="AC56" s="136"/>
      <c r="AD56" s="136"/>
      <c r="AE56" s="136"/>
      <c r="AF56" s="136"/>
      <c r="AG56" s="136" t="s">
        <v>104</v>
      </c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</row>
    <row r="57" spans="1:60" outlineLevel="1" x14ac:dyDescent="0.2">
      <c r="A57" s="155">
        <v>7</v>
      </c>
      <c r="B57" s="156" t="s">
        <v>146</v>
      </c>
      <c r="C57" s="165" t="s">
        <v>147</v>
      </c>
      <c r="D57" s="157" t="s">
        <v>148</v>
      </c>
      <c r="E57" s="158">
        <v>2769.03</v>
      </c>
      <c r="F57" s="159">
        <v>15</v>
      </c>
      <c r="G57" s="160">
        <f>ROUND(E57*F57,2)</f>
        <v>41535.449999999997</v>
      </c>
      <c r="H57" s="159"/>
      <c r="I57" s="160">
        <f>ROUND(E57*H57,2)</f>
        <v>0</v>
      </c>
      <c r="J57" s="159"/>
      <c r="K57" s="160">
        <f>ROUND(E57*J57,2)</f>
        <v>0</v>
      </c>
      <c r="L57" s="160">
        <v>21</v>
      </c>
      <c r="M57" s="160">
        <f>G57*(1+L57/100)</f>
        <v>50257.894499999995</v>
      </c>
      <c r="N57" s="160">
        <v>0</v>
      </c>
      <c r="O57" s="160">
        <f>ROUND(E57*N57,2)</f>
        <v>0</v>
      </c>
      <c r="P57" s="160">
        <v>0</v>
      </c>
      <c r="Q57" s="160">
        <f>ROUND(E57*P57,2)</f>
        <v>0</v>
      </c>
      <c r="R57" s="160"/>
      <c r="S57" s="160" t="s">
        <v>96</v>
      </c>
      <c r="T57" s="161" t="s">
        <v>110</v>
      </c>
      <c r="U57" s="145">
        <v>0</v>
      </c>
      <c r="V57" s="145">
        <f>ROUND(E57*U57,2)</f>
        <v>0</v>
      </c>
      <c r="W57" s="145"/>
      <c r="X57" s="136"/>
      <c r="Y57" s="136"/>
      <c r="Z57" s="136"/>
      <c r="AA57" s="136"/>
      <c r="AB57" s="136"/>
      <c r="AC57" s="136"/>
      <c r="AD57" s="136"/>
      <c r="AE57" s="136"/>
      <c r="AF57" s="136"/>
      <c r="AG57" s="136" t="s">
        <v>98</v>
      </c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outlineLevel="1" x14ac:dyDescent="0.2">
      <c r="A58" s="143"/>
      <c r="B58" s="144"/>
      <c r="C58" s="221" t="s">
        <v>149</v>
      </c>
      <c r="D58" s="222"/>
      <c r="E58" s="222"/>
      <c r="F58" s="222"/>
      <c r="G58" s="222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36"/>
      <c r="Y58" s="136"/>
      <c r="Z58" s="136"/>
      <c r="AA58" s="136"/>
      <c r="AB58" s="136"/>
      <c r="AC58" s="136"/>
      <c r="AD58" s="136"/>
      <c r="AE58" s="136"/>
      <c r="AF58" s="136"/>
      <c r="AG58" s="136" t="s">
        <v>100</v>
      </c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outlineLevel="1" x14ac:dyDescent="0.2">
      <c r="A59" s="143"/>
      <c r="B59" s="144"/>
      <c r="C59" s="166" t="s">
        <v>150</v>
      </c>
      <c r="D59" s="146"/>
      <c r="E59" s="147">
        <v>2769.03</v>
      </c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36"/>
      <c r="Y59" s="136"/>
      <c r="Z59" s="136"/>
      <c r="AA59" s="136"/>
      <c r="AB59" s="136"/>
      <c r="AC59" s="136"/>
      <c r="AD59" s="136"/>
      <c r="AE59" s="136"/>
      <c r="AF59" s="136"/>
      <c r="AG59" s="136" t="s">
        <v>102</v>
      </c>
      <c r="AH59" s="136">
        <v>0</v>
      </c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outlineLevel="1" x14ac:dyDescent="0.2">
      <c r="A60" s="143"/>
      <c r="B60" s="144"/>
      <c r="C60" s="223"/>
      <c r="D60" s="224"/>
      <c r="E60" s="224"/>
      <c r="F60" s="224"/>
      <c r="G60" s="224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36"/>
      <c r="Y60" s="136"/>
      <c r="Z60" s="136"/>
      <c r="AA60" s="136"/>
      <c r="AB60" s="136"/>
      <c r="AC60" s="136"/>
      <c r="AD60" s="136"/>
      <c r="AE60" s="136"/>
      <c r="AF60" s="136"/>
      <c r="AG60" s="136" t="s">
        <v>104</v>
      </c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x14ac:dyDescent="0.2">
      <c r="A61" s="149" t="s">
        <v>91</v>
      </c>
      <c r="B61" s="150" t="s">
        <v>58</v>
      </c>
      <c r="C61" s="164" t="s">
        <v>59</v>
      </c>
      <c r="D61" s="151"/>
      <c r="E61" s="152"/>
      <c r="F61" s="153"/>
      <c r="G61" s="153">
        <f>SUMIF(AG62:AG126,"&lt;&gt;NOR",G62:G126)</f>
        <v>2692708.23</v>
      </c>
      <c r="H61" s="153"/>
      <c r="I61" s="153">
        <f>SUM(I62:I126)</f>
        <v>0</v>
      </c>
      <c r="J61" s="153"/>
      <c r="K61" s="153">
        <f>SUM(K62:K126)</f>
        <v>0</v>
      </c>
      <c r="L61" s="153"/>
      <c r="M61" s="153">
        <f>SUM(M62:M126)</f>
        <v>3258176.9583000001</v>
      </c>
      <c r="N61" s="153"/>
      <c r="O61" s="153">
        <f>SUM(O62:O126)</f>
        <v>544.73</v>
      </c>
      <c r="P61" s="153"/>
      <c r="Q61" s="153">
        <f>SUM(Q62:Q126)</f>
        <v>0</v>
      </c>
      <c r="R61" s="153"/>
      <c r="S61" s="153"/>
      <c r="T61" s="154"/>
      <c r="U61" s="148"/>
      <c r="V61" s="148">
        <f>SUM(V62:V126)</f>
        <v>7.6700000000000008</v>
      </c>
      <c r="W61" s="148"/>
      <c r="AG61" t="s">
        <v>92</v>
      </c>
    </row>
    <row r="62" spans="1:60" outlineLevel="1" x14ac:dyDescent="0.2">
      <c r="A62" s="155">
        <v>8</v>
      </c>
      <c r="B62" s="156" t="s">
        <v>151</v>
      </c>
      <c r="C62" s="165" t="s">
        <v>152</v>
      </c>
      <c r="D62" s="157" t="s">
        <v>148</v>
      </c>
      <c r="E62" s="158">
        <v>1384.5150000000001</v>
      </c>
      <c r="F62" s="159">
        <v>150</v>
      </c>
      <c r="G62" s="160">
        <f>ROUND(E62*F62,2)</f>
        <v>207677.25</v>
      </c>
      <c r="H62" s="159"/>
      <c r="I62" s="160">
        <f>ROUND(E62*H62,2)</f>
        <v>0</v>
      </c>
      <c r="J62" s="159"/>
      <c r="K62" s="160">
        <f>ROUND(E62*J62,2)</f>
        <v>0</v>
      </c>
      <c r="L62" s="160">
        <v>21</v>
      </c>
      <c r="M62" s="160">
        <f>G62*(1+L62/100)</f>
        <v>251289.4725</v>
      </c>
      <c r="N62" s="160">
        <v>0.378</v>
      </c>
      <c r="O62" s="160">
        <f>ROUND(E62*N62,2)</f>
        <v>523.35</v>
      </c>
      <c r="P62" s="160">
        <v>0</v>
      </c>
      <c r="Q62" s="160">
        <f>ROUND(E62*P62,2)</f>
        <v>0</v>
      </c>
      <c r="R62" s="160"/>
      <c r="S62" s="160" t="s">
        <v>96</v>
      </c>
      <c r="T62" s="161" t="s">
        <v>110</v>
      </c>
      <c r="U62" s="145">
        <v>5.2900000000000004E-3</v>
      </c>
      <c r="V62" s="145">
        <f>ROUND(E62*U62,2)</f>
        <v>7.32</v>
      </c>
      <c r="W62" s="145"/>
      <c r="X62" s="136"/>
      <c r="Y62" s="136"/>
      <c r="Z62" s="136"/>
      <c r="AA62" s="136"/>
      <c r="AB62" s="136"/>
      <c r="AC62" s="136"/>
      <c r="AD62" s="136"/>
      <c r="AE62" s="136"/>
      <c r="AF62" s="136"/>
      <c r="AG62" s="136" t="s">
        <v>98</v>
      </c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outlineLevel="1" x14ac:dyDescent="0.2">
      <c r="A63" s="143"/>
      <c r="B63" s="144"/>
      <c r="C63" s="221" t="s">
        <v>153</v>
      </c>
      <c r="D63" s="222"/>
      <c r="E63" s="222"/>
      <c r="F63" s="222"/>
      <c r="G63" s="222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36"/>
      <c r="Y63" s="136"/>
      <c r="Z63" s="136"/>
      <c r="AA63" s="136"/>
      <c r="AB63" s="136"/>
      <c r="AC63" s="136"/>
      <c r="AD63" s="136"/>
      <c r="AE63" s="136"/>
      <c r="AF63" s="136"/>
      <c r="AG63" s="136" t="s">
        <v>100</v>
      </c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outlineLevel="1" x14ac:dyDescent="0.2">
      <c r="A64" s="143"/>
      <c r="B64" s="144"/>
      <c r="C64" s="232" t="s">
        <v>154</v>
      </c>
      <c r="D64" s="233"/>
      <c r="E64" s="233"/>
      <c r="F64" s="233"/>
      <c r="G64" s="233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36"/>
      <c r="Y64" s="136"/>
      <c r="Z64" s="136"/>
      <c r="AA64" s="136"/>
      <c r="AB64" s="136"/>
      <c r="AC64" s="136"/>
      <c r="AD64" s="136"/>
      <c r="AE64" s="136"/>
      <c r="AF64" s="136"/>
      <c r="AG64" s="136" t="s">
        <v>100</v>
      </c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outlineLevel="1" x14ac:dyDescent="0.2">
      <c r="A65" s="143"/>
      <c r="B65" s="144"/>
      <c r="C65" s="232" t="s">
        <v>155</v>
      </c>
      <c r="D65" s="233"/>
      <c r="E65" s="233"/>
      <c r="F65" s="233"/>
      <c r="G65" s="233"/>
      <c r="H65" s="145"/>
      <c r="I65" s="145"/>
      <c r="J65" s="145"/>
      <c r="K65" s="145"/>
      <c r="L65" s="145"/>
      <c r="M65" s="145"/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136"/>
      <c r="Y65" s="136"/>
      <c r="Z65" s="136"/>
      <c r="AA65" s="136"/>
      <c r="AB65" s="136"/>
      <c r="AC65" s="136"/>
      <c r="AD65" s="136"/>
      <c r="AE65" s="136"/>
      <c r="AF65" s="136"/>
      <c r="AG65" s="136" t="s">
        <v>100</v>
      </c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outlineLevel="1" x14ac:dyDescent="0.2">
      <c r="A66" s="143"/>
      <c r="B66" s="144"/>
      <c r="C66" s="232" t="s">
        <v>156</v>
      </c>
      <c r="D66" s="233"/>
      <c r="E66" s="233"/>
      <c r="F66" s="233"/>
      <c r="G66" s="233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36"/>
      <c r="Y66" s="136"/>
      <c r="Z66" s="136"/>
      <c r="AA66" s="136"/>
      <c r="AB66" s="136"/>
      <c r="AC66" s="136"/>
      <c r="AD66" s="136"/>
      <c r="AE66" s="136"/>
      <c r="AF66" s="136"/>
      <c r="AG66" s="136" t="s">
        <v>100</v>
      </c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outlineLevel="1" x14ac:dyDescent="0.2">
      <c r="A67" s="143"/>
      <c r="B67" s="144"/>
      <c r="C67" s="166" t="s">
        <v>157</v>
      </c>
      <c r="D67" s="146"/>
      <c r="E67" s="147">
        <v>1384.5150000000001</v>
      </c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36"/>
      <c r="Y67" s="136"/>
      <c r="Z67" s="136"/>
      <c r="AA67" s="136"/>
      <c r="AB67" s="136"/>
      <c r="AC67" s="136"/>
      <c r="AD67" s="136"/>
      <c r="AE67" s="136"/>
      <c r="AF67" s="136"/>
      <c r="AG67" s="136" t="s">
        <v>102</v>
      </c>
      <c r="AH67" s="136">
        <v>0</v>
      </c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outlineLevel="1" x14ac:dyDescent="0.2">
      <c r="A68" s="143"/>
      <c r="B68" s="144"/>
      <c r="C68" s="223"/>
      <c r="D68" s="224"/>
      <c r="E68" s="224"/>
      <c r="F68" s="224"/>
      <c r="G68" s="224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36"/>
      <c r="Y68" s="136"/>
      <c r="Z68" s="136"/>
      <c r="AA68" s="136"/>
      <c r="AB68" s="136"/>
      <c r="AC68" s="136"/>
      <c r="AD68" s="136"/>
      <c r="AE68" s="136"/>
      <c r="AF68" s="136"/>
      <c r="AG68" s="136" t="s">
        <v>104</v>
      </c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outlineLevel="1" x14ac:dyDescent="0.2">
      <c r="A69" s="155">
        <v>9</v>
      </c>
      <c r="B69" s="156" t="s">
        <v>158</v>
      </c>
      <c r="C69" s="165" t="s">
        <v>159</v>
      </c>
      <c r="D69" s="157" t="s">
        <v>148</v>
      </c>
      <c r="E69" s="158">
        <v>23.362500000000001</v>
      </c>
      <c r="F69" s="159">
        <v>200</v>
      </c>
      <c r="G69" s="160">
        <f>ROUND(E69*F69,2)</f>
        <v>4672.5</v>
      </c>
      <c r="H69" s="159"/>
      <c r="I69" s="160">
        <f>ROUND(E69*H69,2)</f>
        <v>0</v>
      </c>
      <c r="J69" s="159"/>
      <c r="K69" s="160">
        <f>ROUND(E69*J69,2)</f>
        <v>0</v>
      </c>
      <c r="L69" s="160">
        <v>21</v>
      </c>
      <c r="M69" s="160">
        <f>G69*(1+L69/100)</f>
        <v>5653.7249999999995</v>
      </c>
      <c r="N69" s="160">
        <v>0.18776000000000001</v>
      </c>
      <c r="O69" s="160">
        <f>ROUND(E69*N69,2)</f>
        <v>4.3899999999999997</v>
      </c>
      <c r="P69" s="160">
        <v>0</v>
      </c>
      <c r="Q69" s="160">
        <f>ROUND(E69*P69,2)</f>
        <v>0</v>
      </c>
      <c r="R69" s="160"/>
      <c r="S69" s="160" t="s">
        <v>96</v>
      </c>
      <c r="T69" s="161" t="s">
        <v>110</v>
      </c>
      <c r="U69" s="145">
        <v>3.0100000000000001E-3</v>
      </c>
      <c r="V69" s="145">
        <f>ROUND(E69*U69,2)</f>
        <v>7.0000000000000007E-2</v>
      </c>
      <c r="W69" s="145"/>
      <c r="X69" s="136"/>
      <c r="Y69" s="136"/>
      <c r="Z69" s="136"/>
      <c r="AA69" s="136"/>
      <c r="AB69" s="136"/>
      <c r="AC69" s="136"/>
      <c r="AD69" s="136"/>
      <c r="AE69" s="136"/>
      <c r="AF69" s="136"/>
      <c r="AG69" s="136" t="s">
        <v>98</v>
      </c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outlineLevel="1" x14ac:dyDescent="0.2">
      <c r="A70" s="143"/>
      <c r="B70" s="144"/>
      <c r="C70" s="221" t="s">
        <v>153</v>
      </c>
      <c r="D70" s="222"/>
      <c r="E70" s="222"/>
      <c r="F70" s="222"/>
      <c r="G70" s="222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36"/>
      <c r="Y70" s="136"/>
      <c r="Z70" s="136"/>
      <c r="AA70" s="136"/>
      <c r="AB70" s="136"/>
      <c r="AC70" s="136"/>
      <c r="AD70" s="136"/>
      <c r="AE70" s="136"/>
      <c r="AF70" s="136"/>
      <c r="AG70" s="136" t="s">
        <v>100</v>
      </c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outlineLevel="1" x14ac:dyDescent="0.2">
      <c r="A71" s="143"/>
      <c r="B71" s="144"/>
      <c r="C71" s="232" t="s">
        <v>154</v>
      </c>
      <c r="D71" s="233"/>
      <c r="E71" s="233"/>
      <c r="F71" s="233"/>
      <c r="G71" s="233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36"/>
      <c r="Y71" s="136"/>
      <c r="Z71" s="136"/>
      <c r="AA71" s="136"/>
      <c r="AB71" s="136"/>
      <c r="AC71" s="136"/>
      <c r="AD71" s="136"/>
      <c r="AE71" s="136"/>
      <c r="AF71" s="136"/>
      <c r="AG71" s="136" t="s">
        <v>100</v>
      </c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outlineLevel="1" x14ac:dyDescent="0.2">
      <c r="A72" s="143"/>
      <c r="B72" s="144"/>
      <c r="C72" s="232" t="s">
        <v>155</v>
      </c>
      <c r="D72" s="233"/>
      <c r="E72" s="233"/>
      <c r="F72" s="233"/>
      <c r="G72" s="233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36"/>
      <c r="Y72" s="136"/>
      <c r="Z72" s="136"/>
      <c r="AA72" s="136"/>
      <c r="AB72" s="136"/>
      <c r="AC72" s="136"/>
      <c r="AD72" s="136"/>
      <c r="AE72" s="136"/>
      <c r="AF72" s="136"/>
      <c r="AG72" s="136" t="s">
        <v>100</v>
      </c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outlineLevel="1" x14ac:dyDescent="0.2">
      <c r="A73" s="143"/>
      <c r="B73" s="144"/>
      <c r="C73" s="166" t="s">
        <v>160</v>
      </c>
      <c r="D73" s="146"/>
      <c r="E73" s="147">
        <v>23.362500000000001</v>
      </c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36"/>
      <c r="Y73" s="136"/>
      <c r="Z73" s="136"/>
      <c r="AA73" s="136"/>
      <c r="AB73" s="136"/>
      <c r="AC73" s="136"/>
      <c r="AD73" s="136"/>
      <c r="AE73" s="136"/>
      <c r="AF73" s="136"/>
      <c r="AG73" s="136" t="s">
        <v>102</v>
      </c>
      <c r="AH73" s="136">
        <v>0</v>
      </c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outlineLevel="1" x14ac:dyDescent="0.2">
      <c r="A74" s="143"/>
      <c r="B74" s="144"/>
      <c r="C74" s="223"/>
      <c r="D74" s="224"/>
      <c r="E74" s="224"/>
      <c r="F74" s="224"/>
      <c r="G74" s="224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36"/>
      <c r="Y74" s="136"/>
      <c r="Z74" s="136"/>
      <c r="AA74" s="136"/>
      <c r="AB74" s="136"/>
      <c r="AC74" s="136"/>
      <c r="AD74" s="136"/>
      <c r="AE74" s="136"/>
      <c r="AF74" s="136"/>
      <c r="AG74" s="136" t="s">
        <v>104</v>
      </c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outlineLevel="1" x14ac:dyDescent="0.2">
      <c r="A75" s="155">
        <v>10</v>
      </c>
      <c r="B75" s="156" t="s">
        <v>161</v>
      </c>
      <c r="C75" s="165" t="s">
        <v>162</v>
      </c>
      <c r="D75" s="157" t="s">
        <v>148</v>
      </c>
      <c r="E75" s="158">
        <v>2769.03</v>
      </c>
      <c r="F75" s="159">
        <v>20</v>
      </c>
      <c r="G75" s="160">
        <f>ROUND(E75*F75,2)</f>
        <v>55380.6</v>
      </c>
      <c r="H75" s="159"/>
      <c r="I75" s="160">
        <f>ROUND(E75*H75,2)</f>
        <v>0</v>
      </c>
      <c r="J75" s="159"/>
      <c r="K75" s="160">
        <f>ROUND(E75*J75,2)</f>
        <v>0</v>
      </c>
      <c r="L75" s="160">
        <v>21</v>
      </c>
      <c r="M75" s="160">
        <f>G75*(1+L75/100)</f>
        <v>67010.525999999998</v>
      </c>
      <c r="N75" s="160">
        <v>6.0100000000000006E-3</v>
      </c>
      <c r="O75" s="160">
        <f>ROUND(E75*N75,2)</f>
        <v>16.64</v>
      </c>
      <c r="P75" s="160">
        <v>0</v>
      </c>
      <c r="Q75" s="160">
        <f>ROUND(E75*P75,2)</f>
        <v>0</v>
      </c>
      <c r="R75" s="160"/>
      <c r="S75" s="160" t="s">
        <v>96</v>
      </c>
      <c r="T75" s="161" t="s">
        <v>110</v>
      </c>
      <c r="U75" s="145">
        <v>1E-4</v>
      </c>
      <c r="V75" s="145">
        <f>ROUND(E75*U75,2)</f>
        <v>0.28000000000000003</v>
      </c>
      <c r="W75" s="145"/>
      <c r="X75" s="136"/>
      <c r="Y75" s="136"/>
      <c r="Z75" s="136"/>
      <c r="AA75" s="136"/>
      <c r="AB75" s="136"/>
      <c r="AC75" s="136"/>
      <c r="AD75" s="136"/>
      <c r="AE75" s="136"/>
      <c r="AF75" s="136"/>
      <c r="AG75" s="136" t="s">
        <v>98</v>
      </c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 outlineLevel="1" x14ac:dyDescent="0.2">
      <c r="A76" s="143"/>
      <c r="B76" s="144"/>
      <c r="C76" s="221" t="s">
        <v>163</v>
      </c>
      <c r="D76" s="222"/>
      <c r="E76" s="222"/>
      <c r="F76" s="222"/>
      <c r="G76" s="222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36"/>
      <c r="Y76" s="136"/>
      <c r="Z76" s="136"/>
      <c r="AA76" s="136"/>
      <c r="AB76" s="136"/>
      <c r="AC76" s="136"/>
      <c r="AD76" s="136"/>
      <c r="AE76" s="136"/>
      <c r="AF76" s="136"/>
      <c r="AG76" s="136" t="s">
        <v>100</v>
      </c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</row>
    <row r="77" spans="1:60" outlineLevel="1" x14ac:dyDescent="0.2">
      <c r="A77" s="143"/>
      <c r="B77" s="144"/>
      <c r="C77" s="232" t="s">
        <v>164</v>
      </c>
      <c r="D77" s="233"/>
      <c r="E77" s="233"/>
      <c r="F77" s="233"/>
      <c r="G77" s="233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36"/>
      <c r="Y77" s="136"/>
      <c r="Z77" s="136"/>
      <c r="AA77" s="136"/>
      <c r="AB77" s="136"/>
      <c r="AC77" s="136"/>
      <c r="AD77" s="136"/>
      <c r="AE77" s="136"/>
      <c r="AF77" s="136"/>
      <c r="AG77" s="136" t="s">
        <v>100</v>
      </c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</row>
    <row r="78" spans="1:60" outlineLevel="1" x14ac:dyDescent="0.2">
      <c r="A78" s="143"/>
      <c r="B78" s="144"/>
      <c r="C78" s="232" t="s">
        <v>155</v>
      </c>
      <c r="D78" s="233"/>
      <c r="E78" s="233"/>
      <c r="F78" s="233"/>
      <c r="G78" s="233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36"/>
      <c r="Y78" s="136"/>
      <c r="Z78" s="136"/>
      <c r="AA78" s="136"/>
      <c r="AB78" s="136"/>
      <c r="AC78" s="136"/>
      <c r="AD78" s="136"/>
      <c r="AE78" s="136"/>
      <c r="AF78" s="136"/>
      <c r="AG78" s="136" t="s">
        <v>100</v>
      </c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outlineLevel="1" x14ac:dyDescent="0.2">
      <c r="A79" s="143"/>
      <c r="B79" s="144"/>
      <c r="C79" s="232" t="s">
        <v>165</v>
      </c>
      <c r="D79" s="233"/>
      <c r="E79" s="233"/>
      <c r="F79" s="233"/>
      <c r="G79" s="233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36"/>
      <c r="Y79" s="136"/>
      <c r="Z79" s="136"/>
      <c r="AA79" s="136"/>
      <c r="AB79" s="136"/>
      <c r="AC79" s="136"/>
      <c r="AD79" s="136"/>
      <c r="AE79" s="136"/>
      <c r="AF79" s="136"/>
      <c r="AG79" s="136" t="s">
        <v>100</v>
      </c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</row>
    <row r="80" spans="1:60" outlineLevel="1" x14ac:dyDescent="0.2">
      <c r="A80" s="143"/>
      <c r="B80" s="144"/>
      <c r="C80" s="166" t="s">
        <v>166</v>
      </c>
      <c r="D80" s="146"/>
      <c r="E80" s="147">
        <v>1384.5150000000001</v>
      </c>
      <c r="F80" s="145"/>
      <c r="G80" s="145"/>
      <c r="H80" s="145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36"/>
      <c r="Y80" s="136"/>
      <c r="Z80" s="136"/>
      <c r="AA80" s="136"/>
      <c r="AB80" s="136"/>
      <c r="AC80" s="136"/>
      <c r="AD80" s="136"/>
      <c r="AE80" s="136"/>
      <c r="AF80" s="136"/>
      <c r="AG80" s="136" t="s">
        <v>102</v>
      </c>
      <c r="AH80" s="136">
        <v>0</v>
      </c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outlineLevel="1" x14ac:dyDescent="0.2">
      <c r="A81" s="143"/>
      <c r="B81" s="144"/>
      <c r="C81" s="166" t="s">
        <v>167</v>
      </c>
      <c r="D81" s="146"/>
      <c r="E81" s="147">
        <v>1384.5150000000001</v>
      </c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36"/>
      <c r="Y81" s="136"/>
      <c r="Z81" s="136"/>
      <c r="AA81" s="136"/>
      <c r="AB81" s="136"/>
      <c r="AC81" s="136"/>
      <c r="AD81" s="136"/>
      <c r="AE81" s="136"/>
      <c r="AF81" s="136"/>
      <c r="AG81" s="136" t="s">
        <v>102</v>
      </c>
      <c r="AH81" s="136">
        <v>0</v>
      </c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outlineLevel="1" x14ac:dyDescent="0.2">
      <c r="A82" s="143"/>
      <c r="B82" s="144"/>
      <c r="C82" s="223"/>
      <c r="D82" s="224"/>
      <c r="E82" s="224"/>
      <c r="F82" s="224"/>
      <c r="G82" s="224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36"/>
      <c r="Y82" s="136"/>
      <c r="Z82" s="136"/>
      <c r="AA82" s="136"/>
      <c r="AB82" s="136"/>
      <c r="AC82" s="136"/>
      <c r="AD82" s="136"/>
      <c r="AE82" s="136"/>
      <c r="AF82" s="136"/>
      <c r="AG82" s="136" t="s">
        <v>104</v>
      </c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outlineLevel="1" x14ac:dyDescent="0.2">
      <c r="A83" s="155">
        <v>11</v>
      </c>
      <c r="B83" s="156" t="s">
        <v>168</v>
      </c>
      <c r="C83" s="165" t="s">
        <v>169</v>
      </c>
      <c r="D83" s="157" t="s">
        <v>148</v>
      </c>
      <c r="E83" s="158">
        <v>4027.6800000000003</v>
      </c>
      <c r="F83" s="159">
        <v>16</v>
      </c>
      <c r="G83" s="160">
        <f>ROUND(E83*F83,2)</f>
        <v>64442.879999999997</v>
      </c>
      <c r="H83" s="159"/>
      <c r="I83" s="160">
        <f>ROUND(E83*H83,2)</f>
        <v>0</v>
      </c>
      <c r="J83" s="159"/>
      <c r="K83" s="160">
        <f>ROUND(E83*J83,2)</f>
        <v>0</v>
      </c>
      <c r="L83" s="160">
        <v>21</v>
      </c>
      <c r="M83" s="160">
        <f>G83*(1+L83/100)</f>
        <v>77975.8848</v>
      </c>
      <c r="N83" s="160">
        <v>0</v>
      </c>
      <c r="O83" s="160">
        <f>ROUND(E83*N83,2)</f>
        <v>0</v>
      </c>
      <c r="P83" s="160">
        <v>0</v>
      </c>
      <c r="Q83" s="160">
        <f>ROUND(E83*P83,2)</f>
        <v>0</v>
      </c>
      <c r="R83" s="160"/>
      <c r="S83" s="160" t="s">
        <v>96</v>
      </c>
      <c r="T83" s="161" t="s">
        <v>170</v>
      </c>
      <c r="U83" s="145">
        <v>0</v>
      </c>
      <c r="V83" s="145">
        <f>ROUND(E83*U83,2)</f>
        <v>0</v>
      </c>
      <c r="W83" s="145"/>
      <c r="X83" s="136"/>
      <c r="Y83" s="136"/>
      <c r="Z83" s="136"/>
      <c r="AA83" s="136"/>
      <c r="AB83" s="136"/>
      <c r="AC83" s="136"/>
      <c r="AD83" s="136"/>
      <c r="AE83" s="136"/>
      <c r="AF83" s="136"/>
      <c r="AG83" s="136" t="s">
        <v>98</v>
      </c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outlineLevel="1" x14ac:dyDescent="0.2">
      <c r="A84" s="143"/>
      <c r="B84" s="144"/>
      <c r="C84" s="221" t="s">
        <v>163</v>
      </c>
      <c r="D84" s="222"/>
      <c r="E84" s="222"/>
      <c r="F84" s="222"/>
      <c r="G84" s="222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36"/>
      <c r="Y84" s="136"/>
      <c r="Z84" s="136"/>
      <c r="AA84" s="136"/>
      <c r="AB84" s="136"/>
      <c r="AC84" s="136"/>
      <c r="AD84" s="136"/>
      <c r="AE84" s="136"/>
      <c r="AF84" s="136"/>
      <c r="AG84" s="136" t="s">
        <v>100</v>
      </c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  <c r="BG84" s="136"/>
      <c r="BH84" s="136"/>
    </row>
    <row r="85" spans="1:60" outlineLevel="1" x14ac:dyDescent="0.2">
      <c r="A85" s="143"/>
      <c r="B85" s="144"/>
      <c r="C85" s="232" t="s">
        <v>164</v>
      </c>
      <c r="D85" s="233"/>
      <c r="E85" s="233"/>
      <c r="F85" s="233"/>
      <c r="G85" s="233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36"/>
      <c r="Y85" s="136"/>
      <c r="Z85" s="136"/>
      <c r="AA85" s="136"/>
      <c r="AB85" s="136"/>
      <c r="AC85" s="136"/>
      <c r="AD85" s="136"/>
      <c r="AE85" s="136"/>
      <c r="AF85" s="136"/>
      <c r="AG85" s="136" t="s">
        <v>100</v>
      </c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outlineLevel="1" x14ac:dyDescent="0.2">
      <c r="A86" s="143"/>
      <c r="B86" s="144"/>
      <c r="C86" s="232" t="s">
        <v>155</v>
      </c>
      <c r="D86" s="233"/>
      <c r="E86" s="233"/>
      <c r="F86" s="233"/>
      <c r="G86" s="233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36"/>
      <c r="Y86" s="136"/>
      <c r="Z86" s="136"/>
      <c r="AA86" s="136"/>
      <c r="AB86" s="136"/>
      <c r="AC86" s="136"/>
      <c r="AD86" s="136"/>
      <c r="AE86" s="136"/>
      <c r="AF86" s="136"/>
      <c r="AG86" s="136" t="s">
        <v>100</v>
      </c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outlineLevel="1" x14ac:dyDescent="0.2">
      <c r="A87" s="143"/>
      <c r="B87" s="144"/>
      <c r="C87" s="232" t="s">
        <v>165</v>
      </c>
      <c r="D87" s="233"/>
      <c r="E87" s="233"/>
      <c r="F87" s="233"/>
      <c r="G87" s="233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36"/>
      <c r="Y87" s="136"/>
      <c r="Z87" s="136"/>
      <c r="AA87" s="136"/>
      <c r="AB87" s="136"/>
      <c r="AC87" s="136"/>
      <c r="AD87" s="136"/>
      <c r="AE87" s="136"/>
      <c r="AF87" s="136"/>
      <c r="AG87" s="136" t="s">
        <v>100</v>
      </c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outlineLevel="1" x14ac:dyDescent="0.2">
      <c r="A88" s="143"/>
      <c r="B88" s="144"/>
      <c r="C88" s="166" t="s">
        <v>171</v>
      </c>
      <c r="D88" s="146"/>
      <c r="E88" s="147">
        <v>2643.1650000000004</v>
      </c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36"/>
      <c r="Y88" s="136"/>
      <c r="Z88" s="136"/>
      <c r="AA88" s="136"/>
      <c r="AB88" s="136"/>
      <c r="AC88" s="136"/>
      <c r="AD88" s="136"/>
      <c r="AE88" s="136"/>
      <c r="AF88" s="136"/>
      <c r="AG88" s="136" t="s">
        <v>102</v>
      </c>
      <c r="AH88" s="136">
        <v>0</v>
      </c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outlineLevel="1" x14ac:dyDescent="0.2">
      <c r="A89" s="143"/>
      <c r="B89" s="144"/>
      <c r="C89" s="166" t="s">
        <v>172</v>
      </c>
      <c r="D89" s="146"/>
      <c r="E89" s="147">
        <v>1384.5150000000001</v>
      </c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36"/>
      <c r="Y89" s="136"/>
      <c r="Z89" s="136"/>
      <c r="AA89" s="136"/>
      <c r="AB89" s="136"/>
      <c r="AC89" s="136"/>
      <c r="AD89" s="136"/>
      <c r="AE89" s="136"/>
      <c r="AF89" s="136"/>
      <c r="AG89" s="136" t="s">
        <v>102</v>
      </c>
      <c r="AH89" s="136">
        <v>0</v>
      </c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 outlineLevel="1" x14ac:dyDescent="0.2">
      <c r="A90" s="143"/>
      <c r="B90" s="144"/>
      <c r="C90" s="223"/>
      <c r="D90" s="224"/>
      <c r="E90" s="224"/>
      <c r="F90" s="224"/>
      <c r="G90" s="224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36"/>
      <c r="Y90" s="136"/>
      <c r="Z90" s="136"/>
      <c r="AA90" s="136"/>
      <c r="AB90" s="136"/>
      <c r="AC90" s="136"/>
      <c r="AD90" s="136"/>
      <c r="AE90" s="136"/>
      <c r="AF90" s="136"/>
      <c r="AG90" s="136" t="s">
        <v>104</v>
      </c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</row>
    <row r="91" spans="1:60" outlineLevel="1" x14ac:dyDescent="0.2">
      <c r="A91" s="155">
        <v>12</v>
      </c>
      <c r="B91" s="156" t="s">
        <v>173</v>
      </c>
      <c r="C91" s="165" t="s">
        <v>174</v>
      </c>
      <c r="D91" s="157" t="s">
        <v>95</v>
      </c>
      <c r="E91" s="158">
        <v>41.535450000000004</v>
      </c>
      <c r="F91" s="159">
        <v>8000</v>
      </c>
      <c r="G91" s="160">
        <f>ROUND(E91*F91,2)</f>
        <v>332283.59999999998</v>
      </c>
      <c r="H91" s="159"/>
      <c r="I91" s="160">
        <f>ROUND(E91*H91,2)</f>
        <v>0</v>
      </c>
      <c r="J91" s="159"/>
      <c r="K91" s="160">
        <f>ROUND(E91*J91,2)</f>
        <v>0</v>
      </c>
      <c r="L91" s="160">
        <v>21</v>
      </c>
      <c r="M91" s="160">
        <f>G91*(1+L91/100)</f>
        <v>402063.15599999996</v>
      </c>
      <c r="N91" s="160">
        <v>0</v>
      </c>
      <c r="O91" s="160">
        <f>ROUND(E91*N91,2)</f>
        <v>0</v>
      </c>
      <c r="P91" s="160">
        <v>0</v>
      </c>
      <c r="Q91" s="160">
        <f>ROUND(E91*P91,2)</f>
        <v>0</v>
      </c>
      <c r="R91" s="160"/>
      <c r="S91" s="160" t="s">
        <v>96</v>
      </c>
      <c r="T91" s="161" t="s">
        <v>175</v>
      </c>
      <c r="U91" s="145">
        <v>0</v>
      </c>
      <c r="V91" s="145">
        <f>ROUND(E91*U91,2)</f>
        <v>0</v>
      </c>
      <c r="W91" s="145"/>
      <c r="X91" s="136"/>
      <c r="Y91" s="136"/>
      <c r="Z91" s="136"/>
      <c r="AA91" s="136"/>
      <c r="AB91" s="136"/>
      <c r="AC91" s="136"/>
      <c r="AD91" s="136"/>
      <c r="AE91" s="136"/>
      <c r="AF91" s="136"/>
      <c r="AG91" s="136" t="s">
        <v>98</v>
      </c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</row>
    <row r="92" spans="1:60" outlineLevel="1" x14ac:dyDescent="0.2">
      <c r="A92" s="143"/>
      <c r="B92" s="144"/>
      <c r="C92" s="221" t="s">
        <v>176</v>
      </c>
      <c r="D92" s="222"/>
      <c r="E92" s="222"/>
      <c r="F92" s="222"/>
      <c r="G92" s="222"/>
      <c r="H92" s="145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36"/>
      <c r="Y92" s="136"/>
      <c r="Z92" s="136"/>
      <c r="AA92" s="136"/>
      <c r="AB92" s="136"/>
      <c r="AC92" s="136"/>
      <c r="AD92" s="136"/>
      <c r="AE92" s="136"/>
      <c r="AF92" s="136"/>
      <c r="AG92" s="136" t="s">
        <v>100</v>
      </c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outlineLevel="1" x14ac:dyDescent="0.2">
      <c r="A93" s="143"/>
      <c r="B93" s="144"/>
      <c r="C93" s="232" t="s">
        <v>177</v>
      </c>
      <c r="D93" s="233"/>
      <c r="E93" s="233"/>
      <c r="F93" s="233"/>
      <c r="G93" s="233"/>
      <c r="H93" s="145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36"/>
      <c r="Y93" s="136"/>
      <c r="Z93" s="136"/>
      <c r="AA93" s="136"/>
      <c r="AB93" s="136"/>
      <c r="AC93" s="136"/>
      <c r="AD93" s="136"/>
      <c r="AE93" s="136"/>
      <c r="AF93" s="136"/>
      <c r="AG93" s="136" t="s">
        <v>100</v>
      </c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outlineLevel="1" x14ac:dyDescent="0.2">
      <c r="A94" s="143"/>
      <c r="B94" s="144"/>
      <c r="C94" s="232" t="s">
        <v>178</v>
      </c>
      <c r="D94" s="233"/>
      <c r="E94" s="233"/>
      <c r="F94" s="233"/>
      <c r="G94" s="233"/>
      <c r="H94" s="145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36"/>
      <c r="Y94" s="136"/>
      <c r="Z94" s="136"/>
      <c r="AA94" s="136"/>
      <c r="AB94" s="136"/>
      <c r="AC94" s="136"/>
      <c r="AD94" s="136"/>
      <c r="AE94" s="136"/>
      <c r="AF94" s="136"/>
      <c r="AG94" s="136" t="s">
        <v>100</v>
      </c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outlineLevel="1" x14ac:dyDescent="0.2">
      <c r="A95" s="143"/>
      <c r="B95" s="144"/>
      <c r="C95" s="232" t="s">
        <v>179</v>
      </c>
      <c r="D95" s="233"/>
      <c r="E95" s="233"/>
      <c r="F95" s="233"/>
      <c r="G95" s="233"/>
      <c r="H95" s="145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36"/>
      <c r="Y95" s="136"/>
      <c r="Z95" s="136"/>
      <c r="AA95" s="136"/>
      <c r="AB95" s="136"/>
      <c r="AC95" s="136"/>
      <c r="AD95" s="136"/>
      <c r="AE95" s="136"/>
      <c r="AF95" s="136"/>
      <c r="AG95" s="136" t="s">
        <v>100</v>
      </c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outlineLevel="1" x14ac:dyDescent="0.2">
      <c r="A96" s="143"/>
      <c r="B96" s="144"/>
      <c r="C96" s="232" t="s">
        <v>180</v>
      </c>
      <c r="D96" s="233"/>
      <c r="E96" s="233"/>
      <c r="F96" s="233"/>
      <c r="G96" s="233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36"/>
      <c r="Y96" s="136"/>
      <c r="Z96" s="136"/>
      <c r="AA96" s="136"/>
      <c r="AB96" s="136"/>
      <c r="AC96" s="136"/>
      <c r="AD96" s="136"/>
      <c r="AE96" s="136"/>
      <c r="AF96" s="136"/>
      <c r="AG96" s="136" t="s">
        <v>100</v>
      </c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62" t="str">
        <f>C96</f>
        <v>- úpravu napojení, ukončení podél obrubníků, dilatačních zařízení, odvodňovacích proužků, odvodňovačů, vpustí, šachet a pod.</v>
      </c>
      <c r="BB96" s="136"/>
      <c r="BC96" s="136"/>
      <c r="BD96" s="136"/>
      <c r="BE96" s="136"/>
      <c r="BF96" s="136"/>
      <c r="BG96" s="136"/>
      <c r="BH96" s="136"/>
    </row>
    <row r="97" spans="1:60" outlineLevel="1" x14ac:dyDescent="0.2">
      <c r="A97" s="143"/>
      <c r="B97" s="144"/>
      <c r="C97" s="232" t="s">
        <v>156</v>
      </c>
      <c r="D97" s="233"/>
      <c r="E97" s="233"/>
      <c r="F97" s="233"/>
      <c r="G97" s="233"/>
      <c r="H97" s="145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36"/>
      <c r="Y97" s="136"/>
      <c r="Z97" s="136"/>
      <c r="AA97" s="136"/>
      <c r="AB97" s="136"/>
      <c r="AC97" s="136"/>
      <c r="AD97" s="136"/>
      <c r="AE97" s="136"/>
      <c r="AF97" s="136"/>
      <c r="AG97" s="136" t="s">
        <v>100</v>
      </c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outlineLevel="1" x14ac:dyDescent="0.2">
      <c r="A98" s="143"/>
      <c r="B98" s="144"/>
      <c r="C98" s="232" t="s">
        <v>181</v>
      </c>
      <c r="D98" s="233"/>
      <c r="E98" s="233"/>
      <c r="F98" s="233"/>
      <c r="G98" s="233"/>
      <c r="H98" s="145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36"/>
      <c r="Y98" s="136"/>
      <c r="Z98" s="136"/>
      <c r="AA98" s="136"/>
      <c r="AB98" s="136"/>
      <c r="AC98" s="136"/>
      <c r="AD98" s="136"/>
      <c r="AE98" s="136"/>
      <c r="AF98" s="136"/>
      <c r="AG98" s="136" t="s">
        <v>100</v>
      </c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62" t="str">
        <f>C98</f>
        <v>- nezahrnuje těsnění podél obrubníků, dilatačních zařízení, odvodňovacích proužků, odvodňovačů, vpustí, šachet a pod.</v>
      </c>
      <c r="BB98" s="136"/>
      <c r="BC98" s="136"/>
      <c r="BD98" s="136"/>
      <c r="BE98" s="136"/>
      <c r="BF98" s="136"/>
      <c r="BG98" s="136"/>
      <c r="BH98" s="136"/>
    </row>
    <row r="99" spans="1:60" outlineLevel="1" x14ac:dyDescent="0.2">
      <c r="A99" s="143"/>
      <c r="B99" s="144"/>
      <c r="C99" s="166" t="s">
        <v>182</v>
      </c>
      <c r="D99" s="146"/>
      <c r="E99" s="147">
        <v>41.535450000000004</v>
      </c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36"/>
      <c r="Y99" s="136"/>
      <c r="Z99" s="136"/>
      <c r="AA99" s="136"/>
      <c r="AB99" s="136"/>
      <c r="AC99" s="136"/>
      <c r="AD99" s="136"/>
      <c r="AE99" s="136"/>
      <c r="AF99" s="136"/>
      <c r="AG99" s="136" t="s">
        <v>102</v>
      </c>
      <c r="AH99" s="136">
        <v>0</v>
      </c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outlineLevel="1" x14ac:dyDescent="0.2">
      <c r="A100" s="143"/>
      <c r="B100" s="144"/>
      <c r="C100" s="223"/>
      <c r="D100" s="224"/>
      <c r="E100" s="224"/>
      <c r="F100" s="224"/>
      <c r="G100" s="224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 t="s">
        <v>104</v>
      </c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outlineLevel="1" x14ac:dyDescent="0.2">
      <c r="A101" s="155">
        <v>13</v>
      </c>
      <c r="B101" s="156" t="s">
        <v>183</v>
      </c>
      <c r="C101" s="165" t="s">
        <v>184</v>
      </c>
      <c r="D101" s="157" t="s">
        <v>185</v>
      </c>
      <c r="E101" s="158">
        <v>2643.1650000000004</v>
      </c>
      <c r="F101" s="159">
        <v>320</v>
      </c>
      <c r="G101" s="160">
        <f>ROUND(E101*F101,2)</f>
        <v>845812.8</v>
      </c>
      <c r="H101" s="159"/>
      <c r="I101" s="160">
        <f>ROUND(E101*H101,2)</f>
        <v>0</v>
      </c>
      <c r="J101" s="159"/>
      <c r="K101" s="160">
        <f>ROUND(E101*J101,2)</f>
        <v>0</v>
      </c>
      <c r="L101" s="160">
        <v>21</v>
      </c>
      <c r="M101" s="160">
        <f>G101*(1+L101/100)</f>
        <v>1023433.488</v>
      </c>
      <c r="N101" s="160">
        <v>0</v>
      </c>
      <c r="O101" s="160">
        <f>ROUND(E101*N101,2)</f>
        <v>0</v>
      </c>
      <c r="P101" s="160">
        <v>0</v>
      </c>
      <c r="Q101" s="160">
        <f>ROUND(E101*P101,2)</f>
        <v>0</v>
      </c>
      <c r="R101" s="160"/>
      <c r="S101" s="160" t="s">
        <v>96</v>
      </c>
      <c r="T101" s="161" t="s">
        <v>175</v>
      </c>
      <c r="U101" s="145">
        <v>0</v>
      </c>
      <c r="V101" s="145">
        <f>ROUND(E101*U101,2)</f>
        <v>0</v>
      </c>
      <c r="W101" s="145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 t="s">
        <v>98</v>
      </c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outlineLevel="1" x14ac:dyDescent="0.2">
      <c r="A102" s="143"/>
      <c r="B102" s="144"/>
      <c r="C102" s="221" t="s">
        <v>176</v>
      </c>
      <c r="D102" s="222"/>
      <c r="E102" s="222"/>
      <c r="F102" s="222"/>
      <c r="G102" s="222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 t="s">
        <v>100</v>
      </c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outlineLevel="1" x14ac:dyDescent="0.2">
      <c r="A103" s="143"/>
      <c r="B103" s="144"/>
      <c r="C103" s="232" t="s">
        <v>177</v>
      </c>
      <c r="D103" s="233"/>
      <c r="E103" s="233"/>
      <c r="F103" s="233"/>
      <c r="G103" s="233"/>
      <c r="H103" s="145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 t="s">
        <v>100</v>
      </c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outlineLevel="1" x14ac:dyDescent="0.2">
      <c r="A104" s="143"/>
      <c r="B104" s="144"/>
      <c r="C104" s="232" t="s">
        <v>178</v>
      </c>
      <c r="D104" s="233"/>
      <c r="E104" s="233"/>
      <c r="F104" s="233"/>
      <c r="G104" s="233"/>
      <c r="H104" s="145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 t="s">
        <v>100</v>
      </c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outlineLevel="1" x14ac:dyDescent="0.2">
      <c r="A105" s="143"/>
      <c r="B105" s="144"/>
      <c r="C105" s="232" t="s">
        <v>179</v>
      </c>
      <c r="D105" s="233"/>
      <c r="E105" s="233"/>
      <c r="F105" s="233"/>
      <c r="G105" s="233"/>
      <c r="H105" s="145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 t="s">
        <v>100</v>
      </c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0" outlineLevel="1" x14ac:dyDescent="0.2">
      <c r="A106" s="143"/>
      <c r="B106" s="144"/>
      <c r="C106" s="232" t="s">
        <v>180</v>
      </c>
      <c r="D106" s="233"/>
      <c r="E106" s="233"/>
      <c r="F106" s="233"/>
      <c r="G106" s="233"/>
      <c r="H106" s="145"/>
      <c r="I106" s="145"/>
      <c r="J106" s="145"/>
      <c r="K106" s="145"/>
      <c r="L106" s="145"/>
      <c r="M106" s="145"/>
      <c r="N106" s="145"/>
      <c r="O106" s="145"/>
      <c r="P106" s="145"/>
      <c r="Q106" s="145"/>
      <c r="R106" s="145"/>
      <c r="S106" s="145"/>
      <c r="T106" s="145"/>
      <c r="U106" s="145"/>
      <c r="V106" s="145"/>
      <c r="W106" s="145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 t="s">
        <v>100</v>
      </c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62" t="str">
        <f>C106</f>
        <v>- úpravu napojení, ukončení podél obrubníků, dilatačních zařízení, odvodňovacích proužků, odvodňovačů, vpustí, šachet a pod.</v>
      </c>
      <c r="BB106" s="136"/>
      <c r="BC106" s="136"/>
      <c r="BD106" s="136"/>
      <c r="BE106" s="136"/>
      <c r="BF106" s="136"/>
      <c r="BG106" s="136"/>
      <c r="BH106" s="136"/>
    </row>
    <row r="107" spans="1:60" outlineLevel="1" x14ac:dyDescent="0.2">
      <c r="A107" s="143"/>
      <c r="B107" s="144"/>
      <c r="C107" s="232" t="s">
        <v>156</v>
      </c>
      <c r="D107" s="233"/>
      <c r="E107" s="233"/>
      <c r="F107" s="233"/>
      <c r="G107" s="233"/>
      <c r="H107" s="145"/>
      <c r="I107" s="145"/>
      <c r="J107" s="145"/>
      <c r="K107" s="145"/>
      <c r="L107" s="145"/>
      <c r="M107" s="145"/>
      <c r="N107" s="145"/>
      <c r="O107" s="145"/>
      <c r="P107" s="145"/>
      <c r="Q107" s="145"/>
      <c r="R107" s="145"/>
      <c r="S107" s="145"/>
      <c r="T107" s="145"/>
      <c r="U107" s="145"/>
      <c r="V107" s="145"/>
      <c r="W107" s="145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 t="s">
        <v>100</v>
      </c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outlineLevel="1" x14ac:dyDescent="0.2">
      <c r="A108" s="143"/>
      <c r="B108" s="144"/>
      <c r="C108" s="232" t="s">
        <v>181</v>
      </c>
      <c r="D108" s="233"/>
      <c r="E108" s="233"/>
      <c r="F108" s="233"/>
      <c r="G108" s="233"/>
      <c r="H108" s="145"/>
      <c r="I108" s="145"/>
      <c r="J108" s="145"/>
      <c r="K108" s="145"/>
      <c r="L108" s="145"/>
      <c r="M108" s="145"/>
      <c r="N108" s="145"/>
      <c r="O108" s="145"/>
      <c r="P108" s="145"/>
      <c r="Q108" s="145"/>
      <c r="R108" s="145"/>
      <c r="S108" s="145"/>
      <c r="T108" s="145"/>
      <c r="U108" s="145"/>
      <c r="V108" s="145"/>
      <c r="W108" s="145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 t="s">
        <v>100</v>
      </c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62" t="str">
        <f>C108</f>
        <v>- nezahrnuje těsnění podél obrubníků, dilatačních zařízení, odvodňovacích proužků, odvodňovačů, vpustí, šachet a pod.</v>
      </c>
      <c r="BB108" s="136"/>
      <c r="BC108" s="136"/>
      <c r="BD108" s="136"/>
      <c r="BE108" s="136"/>
      <c r="BF108" s="136"/>
      <c r="BG108" s="136"/>
      <c r="BH108" s="136"/>
    </row>
    <row r="109" spans="1:60" outlineLevel="1" x14ac:dyDescent="0.2">
      <c r="A109" s="143"/>
      <c r="B109" s="144"/>
      <c r="C109" s="166" t="s">
        <v>186</v>
      </c>
      <c r="D109" s="146"/>
      <c r="E109" s="147">
        <v>2643.1650000000004</v>
      </c>
      <c r="F109" s="145"/>
      <c r="G109" s="145"/>
      <c r="H109" s="145"/>
      <c r="I109" s="145"/>
      <c r="J109" s="145"/>
      <c r="K109" s="145"/>
      <c r="L109" s="145"/>
      <c r="M109" s="145"/>
      <c r="N109" s="145"/>
      <c r="O109" s="145"/>
      <c r="P109" s="145"/>
      <c r="Q109" s="145"/>
      <c r="R109" s="145"/>
      <c r="S109" s="145"/>
      <c r="T109" s="145"/>
      <c r="U109" s="145"/>
      <c r="V109" s="145"/>
      <c r="W109" s="145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 t="s">
        <v>102</v>
      </c>
      <c r="AH109" s="136">
        <v>0</v>
      </c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0" outlineLevel="1" x14ac:dyDescent="0.2">
      <c r="A110" s="143"/>
      <c r="B110" s="144"/>
      <c r="C110" s="223"/>
      <c r="D110" s="224"/>
      <c r="E110" s="224"/>
      <c r="F110" s="224"/>
      <c r="G110" s="224"/>
      <c r="H110" s="145"/>
      <c r="I110" s="145"/>
      <c r="J110" s="145"/>
      <c r="K110" s="145"/>
      <c r="L110" s="145"/>
      <c r="M110" s="145"/>
      <c r="N110" s="145"/>
      <c r="O110" s="145"/>
      <c r="P110" s="145"/>
      <c r="Q110" s="145"/>
      <c r="R110" s="145"/>
      <c r="S110" s="145"/>
      <c r="T110" s="145"/>
      <c r="U110" s="145"/>
      <c r="V110" s="145"/>
      <c r="W110" s="145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 t="s">
        <v>104</v>
      </c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  <c r="BG110" s="136"/>
      <c r="BH110" s="136"/>
    </row>
    <row r="111" spans="1:60" outlineLevel="1" x14ac:dyDescent="0.2">
      <c r="A111" s="155">
        <v>14</v>
      </c>
      <c r="B111" s="156" t="s">
        <v>187</v>
      </c>
      <c r="C111" s="165" t="s">
        <v>188</v>
      </c>
      <c r="D111" s="157" t="s">
        <v>185</v>
      </c>
      <c r="E111" s="158">
        <v>2769.03</v>
      </c>
      <c r="F111" s="159">
        <v>420</v>
      </c>
      <c r="G111" s="160">
        <f>ROUND(E111*F111,2)</f>
        <v>1162992.6000000001</v>
      </c>
      <c r="H111" s="159"/>
      <c r="I111" s="160">
        <f>ROUND(E111*H111,2)</f>
        <v>0</v>
      </c>
      <c r="J111" s="159"/>
      <c r="K111" s="160">
        <f>ROUND(E111*J111,2)</f>
        <v>0</v>
      </c>
      <c r="L111" s="160">
        <v>21</v>
      </c>
      <c r="M111" s="160">
        <f>G111*(1+L111/100)</f>
        <v>1407221.0460000001</v>
      </c>
      <c r="N111" s="160">
        <v>0</v>
      </c>
      <c r="O111" s="160">
        <f>ROUND(E111*N111,2)</f>
        <v>0</v>
      </c>
      <c r="P111" s="160">
        <v>0</v>
      </c>
      <c r="Q111" s="160">
        <f>ROUND(E111*P111,2)</f>
        <v>0</v>
      </c>
      <c r="R111" s="160"/>
      <c r="S111" s="160" t="s">
        <v>96</v>
      </c>
      <c r="T111" s="161" t="s">
        <v>175</v>
      </c>
      <c r="U111" s="145">
        <v>0</v>
      </c>
      <c r="V111" s="145">
        <f>ROUND(E111*U111,2)</f>
        <v>0</v>
      </c>
      <c r="W111" s="145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 t="s">
        <v>98</v>
      </c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136"/>
      <c r="BF111" s="136"/>
      <c r="BG111" s="136"/>
      <c r="BH111" s="136"/>
    </row>
    <row r="112" spans="1:60" outlineLevel="1" x14ac:dyDescent="0.2">
      <c r="A112" s="143"/>
      <c r="B112" s="144"/>
      <c r="C112" s="221" t="s">
        <v>176</v>
      </c>
      <c r="D112" s="222"/>
      <c r="E112" s="222"/>
      <c r="F112" s="222"/>
      <c r="G112" s="222"/>
      <c r="H112" s="145"/>
      <c r="I112" s="145"/>
      <c r="J112" s="145"/>
      <c r="K112" s="145"/>
      <c r="L112" s="145"/>
      <c r="M112" s="145"/>
      <c r="N112" s="145"/>
      <c r="O112" s="145"/>
      <c r="P112" s="145"/>
      <c r="Q112" s="145"/>
      <c r="R112" s="145"/>
      <c r="S112" s="145"/>
      <c r="T112" s="145"/>
      <c r="U112" s="145"/>
      <c r="V112" s="145"/>
      <c r="W112" s="145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 t="s">
        <v>100</v>
      </c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  <c r="BG112" s="136"/>
      <c r="BH112" s="136"/>
    </row>
    <row r="113" spans="1:60" outlineLevel="1" x14ac:dyDescent="0.2">
      <c r="A113" s="143"/>
      <c r="B113" s="144"/>
      <c r="C113" s="232" t="s">
        <v>177</v>
      </c>
      <c r="D113" s="233"/>
      <c r="E113" s="233"/>
      <c r="F113" s="233"/>
      <c r="G113" s="233"/>
      <c r="H113" s="145"/>
      <c r="I113" s="145"/>
      <c r="J113" s="145"/>
      <c r="K113" s="145"/>
      <c r="L113" s="145"/>
      <c r="M113" s="145"/>
      <c r="N113" s="145"/>
      <c r="O113" s="145"/>
      <c r="P113" s="145"/>
      <c r="Q113" s="145"/>
      <c r="R113" s="145"/>
      <c r="S113" s="145"/>
      <c r="T113" s="145"/>
      <c r="U113" s="145"/>
      <c r="V113" s="145"/>
      <c r="W113" s="145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 t="s">
        <v>100</v>
      </c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136"/>
      <c r="BF113" s="136"/>
      <c r="BG113" s="136"/>
      <c r="BH113" s="136"/>
    </row>
    <row r="114" spans="1:60" outlineLevel="1" x14ac:dyDescent="0.2">
      <c r="A114" s="143"/>
      <c r="B114" s="144"/>
      <c r="C114" s="232" t="s">
        <v>178</v>
      </c>
      <c r="D114" s="233"/>
      <c r="E114" s="233"/>
      <c r="F114" s="233"/>
      <c r="G114" s="233"/>
      <c r="H114" s="145"/>
      <c r="I114" s="145"/>
      <c r="J114" s="145"/>
      <c r="K114" s="145"/>
      <c r="L114" s="145"/>
      <c r="M114" s="145"/>
      <c r="N114" s="145"/>
      <c r="O114" s="145"/>
      <c r="P114" s="145"/>
      <c r="Q114" s="145"/>
      <c r="R114" s="145"/>
      <c r="S114" s="145"/>
      <c r="T114" s="145"/>
      <c r="U114" s="145"/>
      <c r="V114" s="145"/>
      <c r="W114" s="145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 t="s">
        <v>100</v>
      </c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</row>
    <row r="115" spans="1:60" outlineLevel="1" x14ac:dyDescent="0.2">
      <c r="A115" s="143"/>
      <c r="B115" s="144"/>
      <c r="C115" s="232" t="s">
        <v>179</v>
      </c>
      <c r="D115" s="233"/>
      <c r="E115" s="233"/>
      <c r="F115" s="233"/>
      <c r="G115" s="233"/>
      <c r="H115" s="145"/>
      <c r="I115" s="145"/>
      <c r="J115" s="145"/>
      <c r="K115" s="145"/>
      <c r="L115" s="145"/>
      <c r="M115" s="145"/>
      <c r="N115" s="145"/>
      <c r="O115" s="145"/>
      <c r="P115" s="145"/>
      <c r="Q115" s="145"/>
      <c r="R115" s="145"/>
      <c r="S115" s="145"/>
      <c r="T115" s="145"/>
      <c r="U115" s="145"/>
      <c r="V115" s="145"/>
      <c r="W115" s="145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 t="s">
        <v>100</v>
      </c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  <c r="BG115" s="136"/>
      <c r="BH115" s="136"/>
    </row>
    <row r="116" spans="1:60" outlineLevel="1" x14ac:dyDescent="0.2">
      <c r="A116" s="143"/>
      <c r="B116" s="144"/>
      <c r="C116" s="232" t="s">
        <v>180</v>
      </c>
      <c r="D116" s="233"/>
      <c r="E116" s="233"/>
      <c r="F116" s="233"/>
      <c r="G116" s="233"/>
      <c r="H116" s="145"/>
      <c r="I116" s="145"/>
      <c r="J116" s="145"/>
      <c r="K116" s="145"/>
      <c r="L116" s="145"/>
      <c r="M116" s="145"/>
      <c r="N116" s="145"/>
      <c r="O116" s="145"/>
      <c r="P116" s="145"/>
      <c r="Q116" s="145"/>
      <c r="R116" s="145"/>
      <c r="S116" s="145"/>
      <c r="T116" s="145"/>
      <c r="U116" s="145"/>
      <c r="V116" s="145"/>
      <c r="W116" s="145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 t="s">
        <v>100</v>
      </c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62" t="str">
        <f>C116</f>
        <v>- úpravu napojení, ukončení podél obrubníků, dilatačních zařízení, odvodňovacích proužků, odvodňovačů, vpustí, šachet a pod.</v>
      </c>
      <c r="BB116" s="136"/>
      <c r="BC116" s="136"/>
      <c r="BD116" s="136"/>
      <c r="BE116" s="136"/>
      <c r="BF116" s="136"/>
      <c r="BG116" s="136"/>
      <c r="BH116" s="136"/>
    </row>
    <row r="117" spans="1:60" outlineLevel="1" x14ac:dyDescent="0.2">
      <c r="A117" s="143"/>
      <c r="B117" s="144"/>
      <c r="C117" s="232" t="s">
        <v>156</v>
      </c>
      <c r="D117" s="233"/>
      <c r="E117" s="233"/>
      <c r="F117" s="233"/>
      <c r="G117" s="233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 t="s">
        <v>100</v>
      </c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  <c r="BG117" s="136"/>
      <c r="BH117" s="136"/>
    </row>
    <row r="118" spans="1:60" outlineLevel="1" x14ac:dyDescent="0.2">
      <c r="A118" s="143"/>
      <c r="B118" s="144"/>
      <c r="C118" s="232" t="s">
        <v>181</v>
      </c>
      <c r="D118" s="233"/>
      <c r="E118" s="233"/>
      <c r="F118" s="233"/>
      <c r="G118" s="233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 t="s">
        <v>100</v>
      </c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62" t="str">
        <f>C118</f>
        <v>- nezahrnuje těsnění podél obrubníků, dilatačních zařízení, odvodňovacích proužků, odvodňovačů, vpustí, šachet a pod.</v>
      </c>
      <c r="BB118" s="136"/>
      <c r="BC118" s="136"/>
      <c r="BD118" s="136"/>
      <c r="BE118" s="136"/>
      <c r="BF118" s="136"/>
      <c r="BG118" s="136"/>
      <c r="BH118" s="136"/>
    </row>
    <row r="119" spans="1:60" outlineLevel="1" x14ac:dyDescent="0.2">
      <c r="A119" s="143"/>
      <c r="B119" s="144"/>
      <c r="C119" s="166" t="s">
        <v>189</v>
      </c>
      <c r="D119" s="146"/>
      <c r="E119" s="147">
        <v>2769.03</v>
      </c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 t="s">
        <v>102</v>
      </c>
      <c r="AH119" s="136">
        <v>0</v>
      </c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  <c r="BG119" s="136"/>
      <c r="BH119" s="136"/>
    </row>
    <row r="120" spans="1:60" outlineLevel="1" x14ac:dyDescent="0.2">
      <c r="A120" s="143"/>
      <c r="B120" s="144"/>
      <c r="C120" s="223"/>
      <c r="D120" s="224"/>
      <c r="E120" s="224"/>
      <c r="F120" s="224"/>
      <c r="G120" s="224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 t="s">
        <v>104</v>
      </c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  <c r="BG120" s="136"/>
      <c r="BH120" s="136"/>
    </row>
    <row r="121" spans="1:60" outlineLevel="1" x14ac:dyDescent="0.2">
      <c r="A121" s="155">
        <v>15</v>
      </c>
      <c r="B121" s="156" t="s">
        <v>190</v>
      </c>
      <c r="C121" s="165" t="s">
        <v>191</v>
      </c>
      <c r="D121" s="157" t="s">
        <v>192</v>
      </c>
      <c r="E121" s="158">
        <v>97.23</v>
      </c>
      <c r="F121" s="159">
        <v>200</v>
      </c>
      <c r="G121" s="160">
        <f>ROUND(E121*F121,2)</f>
        <v>19446</v>
      </c>
      <c r="H121" s="159"/>
      <c r="I121" s="160">
        <f>ROUND(E121*H121,2)</f>
        <v>0</v>
      </c>
      <c r="J121" s="159"/>
      <c r="K121" s="160">
        <f>ROUND(E121*J121,2)</f>
        <v>0</v>
      </c>
      <c r="L121" s="160">
        <v>21</v>
      </c>
      <c r="M121" s="160">
        <f>G121*(1+L121/100)</f>
        <v>23529.66</v>
      </c>
      <c r="N121" s="160">
        <v>3.6000000000000003E-3</v>
      </c>
      <c r="O121" s="160">
        <f>ROUND(E121*N121,2)</f>
        <v>0.35</v>
      </c>
      <c r="P121" s="160">
        <v>0</v>
      </c>
      <c r="Q121" s="160">
        <f>ROUND(E121*P121,2)</f>
        <v>0</v>
      </c>
      <c r="R121" s="160"/>
      <c r="S121" s="160" t="s">
        <v>96</v>
      </c>
      <c r="T121" s="161" t="s">
        <v>110</v>
      </c>
      <c r="U121" s="145">
        <v>0</v>
      </c>
      <c r="V121" s="145">
        <f>ROUND(E121*U121,2)</f>
        <v>0</v>
      </c>
      <c r="W121" s="145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 t="s">
        <v>98</v>
      </c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  <c r="BG121" s="136"/>
      <c r="BH121" s="136"/>
    </row>
    <row r="122" spans="1:60" outlineLevel="1" x14ac:dyDescent="0.2">
      <c r="A122" s="143"/>
      <c r="B122" s="144"/>
      <c r="C122" s="221" t="s">
        <v>193</v>
      </c>
      <c r="D122" s="222"/>
      <c r="E122" s="222"/>
      <c r="F122" s="222"/>
      <c r="G122" s="222"/>
      <c r="H122" s="145"/>
      <c r="I122" s="145"/>
      <c r="J122" s="145"/>
      <c r="K122" s="145"/>
      <c r="L122" s="145"/>
      <c r="M122" s="145"/>
      <c r="N122" s="145"/>
      <c r="O122" s="145"/>
      <c r="P122" s="145"/>
      <c r="Q122" s="145"/>
      <c r="R122" s="145"/>
      <c r="S122" s="145"/>
      <c r="T122" s="145"/>
      <c r="U122" s="145"/>
      <c r="V122" s="145"/>
      <c r="W122" s="145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 t="s">
        <v>100</v>
      </c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  <c r="BG122" s="136"/>
      <c r="BH122" s="136"/>
    </row>
    <row r="123" spans="1:60" outlineLevel="1" x14ac:dyDescent="0.2">
      <c r="A123" s="143"/>
      <c r="B123" s="144"/>
      <c r="C123" s="232" t="s">
        <v>194</v>
      </c>
      <c r="D123" s="233"/>
      <c r="E123" s="233"/>
      <c r="F123" s="233"/>
      <c r="G123" s="233"/>
      <c r="H123" s="145"/>
      <c r="I123" s="145"/>
      <c r="J123" s="145"/>
      <c r="K123" s="145"/>
      <c r="L123" s="145"/>
      <c r="M123" s="145"/>
      <c r="N123" s="145"/>
      <c r="O123" s="145"/>
      <c r="P123" s="145"/>
      <c r="Q123" s="145"/>
      <c r="R123" s="145"/>
      <c r="S123" s="145"/>
      <c r="T123" s="145"/>
      <c r="U123" s="145"/>
      <c r="V123" s="145"/>
      <c r="W123" s="145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 t="s">
        <v>100</v>
      </c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  <c r="BG123" s="136"/>
      <c r="BH123" s="136"/>
    </row>
    <row r="124" spans="1:60" outlineLevel="1" x14ac:dyDescent="0.2">
      <c r="A124" s="143"/>
      <c r="B124" s="144"/>
      <c r="C124" s="232" t="s">
        <v>195</v>
      </c>
      <c r="D124" s="233"/>
      <c r="E124" s="233"/>
      <c r="F124" s="233"/>
      <c r="G124" s="233"/>
      <c r="H124" s="145"/>
      <c r="I124" s="145"/>
      <c r="J124" s="145"/>
      <c r="K124" s="145"/>
      <c r="L124" s="145"/>
      <c r="M124" s="145"/>
      <c r="N124" s="145"/>
      <c r="O124" s="145"/>
      <c r="P124" s="145"/>
      <c r="Q124" s="145"/>
      <c r="R124" s="145"/>
      <c r="S124" s="145"/>
      <c r="T124" s="145"/>
      <c r="U124" s="145"/>
      <c r="V124" s="145"/>
      <c r="W124" s="145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 t="s">
        <v>100</v>
      </c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</row>
    <row r="125" spans="1:60" outlineLevel="1" x14ac:dyDescent="0.2">
      <c r="A125" s="143"/>
      <c r="B125" s="144"/>
      <c r="C125" s="166" t="s">
        <v>196</v>
      </c>
      <c r="D125" s="146"/>
      <c r="E125" s="147">
        <v>97.23</v>
      </c>
      <c r="F125" s="145"/>
      <c r="G125" s="145"/>
      <c r="H125" s="145"/>
      <c r="I125" s="145"/>
      <c r="J125" s="145"/>
      <c r="K125" s="145"/>
      <c r="L125" s="145"/>
      <c r="M125" s="145"/>
      <c r="N125" s="145"/>
      <c r="O125" s="145"/>
      <c r="P125" s="145"/>
      <c r="Q125" s="145"/>
      <c r="R125" s="145"/>
      <c r="S125" s="145"/>
      <c r="T125" s="145"/>
      <c r="U125" s="145"/>
      <c r="V125" s="145"/>
      <c r="W125" s="145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 t="s">
        <v>102</v>
      </c>
      <c r="AH125" s="136">
        <v>0</v>
      </c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  <c r="BG125" s="136"/>
      <c r="BH125" s="136"/>
    </row>
    <row r="126" spans="1:60" outlineLevel="1" x14ac:dyDescent="0.2">
      <c r="A126" s="143"/>
      <c r="B126" s="144"/>
      <c r="C126" s="223"/>
      <c r="D126" s="224"/>
      <c r="E126" s="224"/>
      <c r="F126" s="224"/>
      <c r="G126" s="224"/>
      <c r="H126" s="145"/>
      <c r="I126" s="145"/>
      <c r="J126" s="145"/>
      <c r="K126" s="145"/>
      <c r="L126" s="145"/>
      <c r="M126" s="145"/>
      <c r="N126" s="145"/>
      <c r="O126" s="145"/>
      <c r="P126" s="145"/>
      <c r="Q126" s="145"/>
      <c r="R126" s="145"/>
      <c r="S126" s="145"/>
      <c r="T126" s="145"/>
      <c r="U126" s="145"/>
      <c r="V126" s="145"/>
      <c r="W126" s="145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 t="s">
        <v>104</v>
      </c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136"/>
      <c r="BF126" s="136"/>
      <c r="BG126" s="136"/>
      <c r="BH126" s="136"/>
    </row>
    <row r="127" spans="1:60" x14ac:dyDescent="0.2">
      <c r="A127" s="149" t="s">
        <v>91</v>
      </c>
      <c r="B127" s="150" t="s">
        <v>60</v>
      </c>
      <c r="C127" s="164" t="s">
        <v>61</v>
      </c>
      <c r="D127" s="151"/>
      <c r="E127" s="152"/>
      <c r="F127" s="153"/>
      <c r="G127" s="153">
        <f>SUMIF(AG128:AG136,"&lt;&gt;NOR",G128:G136)</f>
        <v>42200</v>
      </c>
      <c r="H127" s="153"/>
      <c r="I127" s="153">
        <f>SUM(I128:I136)</f>
        <v>0</v>
      </c>
      <c r="J127" s="153"/>
      <c r="K127" s="153">
        <f>SUM(K128:K136)</f>
        <v>0</v>
      </c>
      <c r="L127" s="153"/>
      <c r="M127" s="153">
        <f>SUM(M128:M136)</f>
        <v>51062</v>
      </c>
      <c r="N127" s="153"/>
      <c r="O127" s="153">
        <f>SUM(O128:O136)</f>
        <v>7.9399999999999995</v>
      </c>
      <c r="P127" s="153"/>
      <c r="Q127" s="153">
        <f>SUM(Q128:Q136)</f>
        <v>0</v>
      </c>
      <c r="R127" s="153"/>
      <c r="S127" s="153"/>
      <c r="T127" s="154"/>
      <c r="U127" s="148"/>
      <c r="V127" s="148">
        <f>SUM(V128:V136)</f>
        <v>9.44</v>
      </c>
      <c r="W127" s="148"/>
      <c r="AG127" t="s">
        <v>92</v>
      </c>
    </row>
    <row r="128" spans="1:60" outlineLevel="1" x14ac:dyDescent="0.2">
      <c r="A128" s="155">
        <v>16</v>
      </c>
      <c r="B128" s="156" t="s">
        <v>197</v>
      </c>
      <c r="C128" s="165" t="s">
        <v>198</v>
      </c>
      <c r="D128" s="157" t="s">
        <v>199</v>
      </c>
      <c r="E128" s="158">
        <v>11</v>
      </c>
      <c r="F128" s="159">
        <v>2500</v>
      </c>
      <c r="G128" s="160">
        <f>ROUND(E128*F128,2)</f>
        <v>27500</v>
      </c>
      <c r="H128" s="159"/>
      <c r="I128" s="160">
        <f>ROUND(E128*H128,2)</f>
        <v>0</v>
      </c>
      <c r="J128" s="159"/>
      <c r="K128" s="160">
        <f>ROUND(E128*J128,2)</f>
        <v>0</v>
      </c>
      <c r="L128" s="160">
        <v>21</v>
      </c>
      <c r="M128" s="160">
        <f>G128*(1+L128/100)</f>
        <v>33275</v>
      </c>
      <c r="N128" s="160">
        <v>0.43094000000000005</v>
      </c>
      <c r="O128" s="160">
        <f>ROUND(E128*N128,2)</f>
        <v>4.74</v>
      </c>
      <c r="P128" s="160">
        <v>0</v>
      </c>
      <c r="Q128" s="160">
        <f>ROUND(E128*P128,2)</f>
        <v>0</v>
      </c>
      <c r="R128" s="160"/>
      <c r="S128" s="160" t="s">
        <v>96</v>
      </c>
      <c r="T128" s="161" t="s">
        <v>110</v>
      </c>
      <c r="U128" s="145">
        <v>6.8900000000000003E-3</v>
      </c>
      <c r="V128" s="145">
        <f>ROUND(E128*U128,2)</f>
        <v>0.08</v>
      </c>
      <c r="W128" s="145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 t="s">
        <v>98</v>
      </c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136"/>
      <c r="BF128" s="136"/>
      <c r="BG128" s="136"/>
      <c r="BH128" s="136"/>
    </row>
    <row r="129" spans="1:60" ht="22.5" outlineLevel="1" x14ac:dyDescent="0.2">
      <c r="A129" s="143"/>
      <c r="B129" s="144"/>
      <c r="C129" s="221" t="s">
        <v>200</v>
      </c>
      <c r="D129" s="222"/>
      <c r="E129" s="222"/>
      <c r="F129" s="222"/>
      <c r="G129" s="222"/>
      <c r="H129" s="145"/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 t="s">
        <v>100</v>
      </c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62" t="str">
        <f>C129</f>
        <v>- položka výškové úpravy zahrnuje všechny nutné práce a materiály pro zvýšení nebo snížení zařízení (včetně nutné úpravy stávajícího povrchu vozovky nebo chodníku)</v>
      </c>
      <c r="BB129" s="136"/>
      <c r="BC129" s="136"/>
      <c r="BD129" s="136"/>
      <c r="BE129" s="136"/>
      <c r="BF129" s="136"/>
      <c r="BG129" s="136"/>
      <c r="BH129" s="136"/>
    </row>
    <row r="130" spans="1:60" outlineLevel="1" x14ac:dyDescent="0.2">
      <c r="A130" s="143"/>
      <c r="B130" s="144"/>
      <c r="C130" s="223"/>
      <c r="D130" s="224"/>
      <c r="E130" s="224"/>
      <c r="F130" s="224"/>
      <c r="G130" s="224"/>
      <c r="H130" s="145"/>
      <c r="I130" s="145"/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  <c r="T130" s="145"/>
      <c r="U130" s="145"/>
      <c r="V130" s="145"/>
      <c r="W130" s="145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 t="s">
        <v>104</v>
      </c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  <c r="BG130" s="136"/>
      <c r="BH130" s="136"/>
    </row>
    <row r="131" spans="1:60" outlineLevel="1" x14ac:dyDescent="0.2">
      <c r="A131" s="155">
        <v>17</v>
      </c>
      <c r="B131" s="156" t="s">
        <v>201</v>
      </c>
      <c r="C131" s="165" t="s">
        <v>202</v>
      </c>
      <c r="D131" s="157" t="s">
        <v>199</v>
      </c>
      <c r="E131" s="158">
        <v>3</v>
      </c>
      <c r="F131" s="159">
        <v>2500</v>
      </c>
      <c r="G131" s="160">
        <f>ROUND(E131*F131,2)</f>
        <v>7500</v>
      </c>
      <c r="H131" s="159"/>
      <c r="I131" s="160">
        <f>ROUND(E131*H131,2)</f>
        <v>0</v>
      </c>
      <c r="J131" s="159"/>
      <c r="K131" s="160">
        <f>ROUND(E131*J131,2)</f>
        <v>0</v>
      </c>
      <c r="L131" s="160">
        <v>21</v>
      </c>
      <c r="M131" s="160">
        <f>G131*(1+L131/100)</f>
        <v>9075</v>
      </c>
      <c r="N131" s="160">
        <v>0.43382000000000004</v>
      </c>
      <c r="O131" s="160">
        <f>ROUND(E131*N131,2)</f>
        <v>1.3</v>
      </c>
      <c r="P131" s="160">
        <v>0</v>
      </c>
      <c r="Q131" s="160">
        <f>ROUND(E131*P131,2)</f>
        <v>0</v>
      </c>
      <c r="R131" s="160"/>
      <c r="S131" s="160" t="s">
        <v>96</v>
      </c>
      <c r="T131" s="161" t="s">
        <v>110</v>
      </c>
      <c r="U131" s="145">
        <v>6.9300000000000004E-3</v>
      </c>
      <c r="V131" s="145">
        <f>ROUND(E131*U131,2)</f>
        <v>0.02</v>
      </c>
      <c r="W131" s="145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 t="s">
        <v>98</v>
      </c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  <c r="BG131" s="136"/>
      <c r="BH131" s="136"/>
    </row>
    <row r="132" spans="1:60" ht="22.5" outlineLevel="1" x14ac:dyDescent="0.2">
      <c r="A132" s="143"/>
      <c r="B132" s="144"/>
      <c r="C132" s="221" t="s">
        <v>203</v>
      </c>
      <c r="D132" s="222"/>
      <c r="E132" s="222"/>
      <c r="F132" s="222"/>
      <c r="G132" s="222"/>
      <c r="H132" s="145"/>
      <c r="I132" s="145"/>
      <c r="J132" s="145"/>
      <c r="K132" s="145"/>
      <c r="L132" s="145"/>
      <c r="M132" s="145"/>
      <c r="N132" s="145"/>
      <c r="O132" s="145"/>
      <c r="P132" s="145"/>
      <c r="Q132" s="145"/>
      <c r="R132" s="145"/>
      <c r="S132" s="145"/>
      <c r="T132" s="145"/>
      <c r="U132" s="145"/>
      <c r="V132" s="145"/>
      <c r="W132" s="145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 t="s">
        <v>100</v>
      </c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62" t="str">
        <f>C132</f>
        <v>- položka výškové úpravy zahrnuje všechny nutné práce a materiály pro zvýšení nebo snížení zařízení (včetně nutné úpravy stávajícího povrchu vozovky nebo chodníku).</v>
      </c>
      <c r="BB132" s="136"/>
      <c r="BC132" s="136"/>
      <c r="BD132" s="136"/>
      <c r="BE132" s="136"/>
      <c r="BF132" s="136"/>
      <c r="BG132" s="136"/>
      <c r="BH132" s="136"/>
    </row>
    <row r="133" spans="1:60" outlineLevel="1" x14ac:dyDescent="0.2">
      <c r="A133" s="143"/>
      <c r="B133" s="144"/>
      <c r="C133" s="223"/>
      <c r="D133" s="224"/>
      <c r="E133" s="224"/>
      <c r="F133" s="224"/>
      <c r="G133" s="224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 t="s">
        <v>104</v>
      </c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  <c r="BG133" s="136"/>
      <c r="BH133" s="136"/>
    </row>
    <row r="134" spans="1:60" outlineLevel="1" x14ac:dyDescent="0.2">
      <c r="A134" s="155">
        <v>18</v>
      </c>
      <c r="B134" s="156" t="s">
        <v>204</v>
      </c>
      <c r="C134" s="165" t="s">
        <v>205</v>
      </c>
      <c r="D134" s="157" t="s">
        <v>199</v>
      </c>
      <c r="E134" s="158">
        <v>6</v>
      </c>
      <c r="F134" s="159">
        <v>1200</v>
      </c>
      <c r="G134" s="160">
        <f>ROUND(E134*F134,2)</f>
        <v>7200</v>
      </c>
      <c r="H134" s="159"/>
      <c r="I134" s="160">
        <f>ROUND(E134*H134,2)</f>
        <v>0</v>
      </c>
      <c r="J134" s="159"/>
      <c r="K134" s="160">
        <f>ROUND(E134*J134,2)</f>
        <v>0</v>
      </c>
      <c r="L134" s="160">
        <v>21</v>
      </c>
      <c r="M134" s="160">
        <f>G134*(1+L134/100)</f>
        <v>8712</v>
      </c>
      <c r="N134" s="160">
        <v>0.31590000000000001</v>
      </c>
      <c r="O134" s="160">
        <f>ROUND(E134*N134,2)</f>
        <v>1.9</v>
      </c>
      <c r="P134" s="160">
        <v>0</v>
      </c>
      <c r="Q134" s="160">
        <f>ROUND(E134*P134,2)</f>
        <v>0</v>
      </c>
      <c r="R134" s="160"/>
      <c r="S134" s="160" t="s">
        <v>96</v>
      </c>
      <c r="T134" s="161" t="s">
        <v>110</v>
      </c>
      <c r="U134" s="145">
        <v>1.5560600000000002</v>
      </c>
      <c r="V134" s="145">
        <f>ROUND(E134*U134,2)</f>
        <v>9.34</v>
      </c>
      <c r="W134" s="145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 t="s">
        <v>98</v>
      </c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136"/>
      <c r="BF134" s="136"/>
      <c r="BG134" s="136"/>
      <c r="BH134" s="136"/>
    </row>
    <row r="135" spans="1:60" ht="22.5" outlineLevel="1" x14ac:dyDescent="0.2">
      <c r="A135" s="143"/>
      <c r="B135" s="144"/>
      <c r="C135" s="221" t="s">
        <v>203</v>
      </c>
      <c r="D135" s="222"/>
      <c r="E135" s="222"/>
      <c r="F135" s="222"/>
      <c r="G135" s="222"/>
      <c r="H135" s="145"/>
      <c r="I135" s="145"/>
      <c r="J135" s="145"/>
      <c r="K135" s="145"/>
      <c r="L135" s="145"/>
      <c r="M135" s="145"/>
      <c r="N135" s="145"/>
      <c r="O135" s="145"/>
      <c r="P135" s="145"/>
      <c r="Q135" s="145"/>
      <c r="R135" s="145"/>
      <c r="S135" s="145"/>
      <c r="T135" s="145"/>
      <c r="U135" s="145"/>
      <c r="V135" s="145"/>
      <c r="W135" s="145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 t="s">
        <v>100</v>
      </c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62" t="str">
        <f>C135</f>
        <v>- položka výškové úpravy zahrnuje všechny nutné práce a materiály pro zvýšení nebo snížení zařízení (včetně nutné úpravy stávajícího povrchu vozovky nebo chodníku).</v>
      </c>
      <c r="BB135" s="136"/>
      <c r="BC135" s="136"/>
      <c r="BD135" s="136"/>
      <c r="BE135" s="136"/>
      <c r="BF135" s="136"/>
      <c r="BG135" s="136"/>
      <c r="BH135" s="136"/>
    </row>
    <row r="136" spans="1:60" outlineLevel="1" x14ac:dyDescent="0.2">
      <c r="A136" s="143"/>
      <c r="B136" s="144"/>
      <c r="C136" s="223"/>
      <c r="D136" s="224"/>
      <c r="E136" s="224"/>
      <c r="F136" s="224"/>
      <c r="G136" s="224"/>
      <c r="H136" s="145"/>
      <c r="I136" s="145"/>
      <c r="J136" s="145"/>
      <c r="K136" s="145"/>
      <c r="L136" s="145"/>
      <c r="M136" s="145"/>
      <c r="N136" s="145"/>
      <c r="O136" s="145"/>
      <c r="P136" s="145"/>
      <c r="Q136" s="145"/>
      <c r="R136" s="145"/>
      <c r="S136" s="145"/>
      <c r="T136" s="145"/>
      <c r="U136" s="145"/>
      <c r="V136" s="145"/>
      <c r="W136" s="145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 t="s">
        <v>104</v>
      </c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  <c r="BG136" s="136"/>
      <c r="BH136" s="136"/>
    </row>
    <row r="137" spans="1:60" x14ac:dyDescent="0.2">
      <c r="A137" s="149" t="s">
        <v>91</v>
      </c>
      <c r="B137" s="150" t="s">
        <v>62</v>
      </c>
      <c r="C137" s="164" t="s">
        <v>63</v>
      </c>
      <c r="D137" s="151"/>
      <c r="E137" s="152"/>
      <c r="F137" s="153"/>
      <c r="G137" s="153">
        <f>SUMIF(AG138:AG160,"&lt;&gt;NOR",G138:G160)</f>
        <v>274978.5</v>
      </c>
      <c r="H137" s="153"/>
      <c r="I137" s="153">
        <f>SUM(I138:I160)</f>
        <v>0</v>
      </c>
      <c r="J137" s="153"/>
      <c r="K137" s="153">
        <f>SUM(K138:K160)</f>
        <v>0</v>
      </c>
      <c r="L137" s="153"/>
      <c r="M137" s="153">
        <f>SUM(M138:M160)</f>
        <v>332723.98499999999</v>
      </c>
      <c r="N137" s="153"/>
      <c r="O137" s="153">
        <f>SUM(O138:O160)</f>
        <v>0</v>
      </c>
      <c r="P137" s="153"/>
      <c r="Q137" s="153">
        <f>SUM(Q138:Q160)</f>
        <v>0</v>
      </c>
      <c r="R137" s="153"/>
      <c r="S137" s="153"/>
      <c r="T137" s="154"/>
      <c r="U137" s="148"/>
      <c r="V137" s="148">
        <f>SUM(V138:V160)</f>
        <v>0</v>
      </c>
      <c r="W137" s="148"/>
      <c r="AG137" t="s">
        <v>92</v>
      </c>
    </row>
    <row r="138" spans="1:60" outlineLevel="1" x14ac:dyDescent="0.2">
      <c r="A138" s="155">
        <v>19</v>
      </c>
      <c r="B138" s="156" t="s">
        <v>206</v>
      </c>
      <c r="C138" s="165" t="s">
        <v>207</v>
      </c>
      <c r="D138" s="157" t="s">
        <v>115</v>
      </c>
      <c r="E138" s="158">
        <v>366.13500000000005</v>
      </c>
      <c r="F138" s="159">
        <v>500</v>
      </c>
      <c r="G138" s="160">
        <f>ROUND(E138*F138,2)</f>
        <v>183067.5</v>
      </c>
      <c r="H138" s="159"/>
      <c r="I138" s="160">
        <f>ROUND(E138*H138,2)</f>
        <v>0</v>
      </c>
      <c r="J138" s="159"/>
      <c r="K138" s="160">
        <f>ROUND(E138*J138,2)</f>
        <v>0</v>
      </c>
      <c r="L138" s="160">
        <v>21</v>
      </c>
      <c r="M138" s="160">
        <f>G138*(1+L138/100)</f>
        <v>221511.67499999999</v>
      </c>
      <c r="N138" s="160">
        <v>0</v>
      </c>
      <c r="O138" s="160">
        <f>ROUND(E138*N138,2)</f>
        <v>0</v>
      </c>
      <c r="P138" s="160">
        <v>0</v>
      </c>
      <c r="Q138" s="160">
        <f>ROUND(E138*P138,2)</f>
        <v>0</v>
      </c>
      <c r="R138" s="160"/>
      <c r="S138" s="160" t="s">
        <v>96</v>
      </c>
      <c r="T138" s="161" t="s">
        <v>175</v>
      </c>
      <c r="U138" s="145">
        <v>0</v>
      </c>
      <c r="V138" s="145">
        <f>ROUND(E138*U138,2)</f>
        <v>0</v>
      </c>
      <c r="W138" s="145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 t="s">
        <v>98</v>
      </c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</row>
    <row r="139" spans="1:60" outlineLevel="1" x14ac:dyDescent="0.2">
      <c r="A139" s="143"/>
      <c r="B139" s="144"/>
      <c r="C139" s="221" t="s">
        <v>208</v>
      </c>
      <c r="D139" s="222"/>
      <c r="E139" s="222"/>
      <c r="F139" s="222"/>
      <c r="G139" s="222"/>
      <c r="H139" s="145"/>
      <c r="I139" s="145"/>
      <c r="J139" s="145"/>
      <c r="K139" s="145"/>
      <c r="L139" s="145"/>
      <c r="M139" s="145"/>
      <c r="N139" s="145"/>
      <c r="O139" s="145"/>
      <c r="P139" s="145"/>
      <c r="Q139" s="145"/>
      <c r="R139" s="145"/>
      <c r="S139" s="145"/>
      <c r="T139" s="145"/>
      <c r="U139" s="145"/>
      <c r="V139" s="145"/>
      <c r="W139" s="145"/>
      <c r="X139" s="136"/>
      <c r="Y139" s="136"/>
      <c r="Z139" s="136"/>
      <c r="AA139" s="136"/>
      <c r="AB139" s="136"/>
      <c r="AC139" s="136"/>
      <c r="AD139" s="136"/>
      <c r="AE139" s="136"/>
      <c r="AF139" s="136"/>
      <c r="AG139" s="136" t="s">
        <v>100</v>
      </c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136"/>
      <c r="BF139" s="136"/>
      <c r="BG139" s="136"/>
      <c r="BH139" s="136"/>
    </row>
    <row r="140" spans="1:60" outlineLevel="1" x14ac:dyDescent="0.2">
      <c r="A140" s="143"/>
      <c r="B140" s="144"/>
      <c r="C140" s="232" t="s">
        <v>209</v>
      </c>
      <c r="D140" s="233"/>
      <c r="E140" s="233"/>
      <c r="F140" s="233"/>
      <c r="G140" s="233"/>
      <c r="H140" s="145"/>
      <c r="I140" s="145"/>
      <c r="J140" s="145"/>
      <c r="K140" s="145"/>
      <c r="L140" s="145"/>
      <c r="M140" s="145"/>
      <c r="N140" s="145"/>
      <c r="O140" s="145"/>
      <c r="P140" s="145"/>
      <c r="Q140" s="145"/>
      <c r="R140" s="145"/>
      <c r="S140" s="145"/>
      <c r="T140" s="145"/>
      <c r="U140" s="145"/>
      <c r="V140" s="145"/>
      <c r="W140" s="145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 t="s">
        <v>100</v>
      </c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136"/>
      <c r="BF140" s="136"/>
      <c r="BG140" s="136"/>
      <c r="BH140" s="136"/>
    </row>
    <row r="141" spans="1:60" outlineLevel="1" x14ac:dyDescent="0.2">
      <c r="A141" s="143"/>
      <c r="B141" s="144"/>
      <c r="C141" s="232" t="s">
        <v>210</v>
      </c>
      <c r="D141" s="233"/>
      <c r="E141" s="233"/>
      <c r="F141" s="233"/>
      <c r="G141" s="233"/>
      <c r="H141" s="145"/>
      <c r="I141" s="145"/>
      <c r="J141" s="145"/>
      <c r="K141" s="145"/>
      <c r="L141" s="145"/>
      <c r="M141" s="145"/>
      <c r="N141" s="145"/>
      <c r="O141" s="145"/>
      <c r="P141" s="145"/>
      <c r="Q141" s="145"/>
      <c r="R141" s="145"/>
      <c r="S141" s="145"/>
      <c r="T141" s="145"/>
      <c r="U141" s="145"/>
      <c r="V141" s="145"/>
      <c r="W141" s="145"/>
      <c r="X141" s="136"/>
      <c r="Y141" s="136"/>
      <c r="Z141" s="136"/>
      <c r="AA141" s="136"/>
      <c r="AB141" s="136"/>
      <c r="AC141" s="136"/>
      <c r="AD141" s="136"/>
      <c r="AE141" s="136"/>
      <c r="AF141" s="136"/>
      <c r="AG141" s="136" t="s">
        <v>100</v>
      </c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136"/>
      <c r="BF141" s="136"/>
      <c r="BG141" s="136"/>
      <c r="BH141" s="136"/>
    </row>
    <row r="142" spans="1:60" outlineLevel="1" x14ac:dyDescent="0.2">
      <c r="A142" s="143"/>
      <c r="B142" s="144"/>
      <c r="C142" s="166" t="s">
        <v>211</v>
      </c>
      <c r="D142" s="146"/>
      <c r="E142" s="147">
        <v>366.13500000000005</v>
      </c>
      <c r="F142" s="145"/>
      <c r="G142" s="145"/>
      <c r="H142" s="145"/>
      <c r="I142" s="145"/>
      <c r="J142" s="145"/>
      <c r="K142" s="145"/>
      <c r="L142" s="145"/>
      <c r="M142" s="145"/>
      <c r="N142" s="145"/>
      <c r="O142" s="145"/>
      <c r="P142" s="145"/>
      <c r="Q142" s="145"/>
      <c r="R142" s="145"/>
      <c r="S142" s="145"/>
      <c r="T142" s="145"/>
      <c r="U142" s="145"/>
      <c r="V142" s="145"/>
      <c r="W142" s="145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 t="s">
        <v>102</v>
      </c>
      <c r="AH142" s="136">
        <v>0</v>
      </c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136"/>
      <c r="BF142" s="136"/>
      <c r="BG142" s="136"/>
      <c r="BH142" s="136"/>
    </row>
    <row r="143" spans="1:60" outlineLevel="1" x14ac:dyDescent="0.2">
      <c r="A143" s="143"/>
      <c r="B143" s="144"/>
      <c r="C143" s="223"/>
      <c r="D143" s="224"/>
      <c r="E143" s="224"/>
      <c r="F143" s="224"/>
      <c r="G143" s="224"/>
      <c r="H143" s="145"/>
      <c r="I143" s="145"/>
      <c r="J143" s="145"/>
      <c r="K143" s="145"/>
      <c r="L143" s="145"/>
      <c r="M143" s="145"/>
      <c r="N143" s="145"/>
      <c r="O143" s="145"/>
      <c r="P143" s="145"/>
      <c r="Q143" s="145"/>
      <c r="R143" s="145"/>
      <c r="S143" s="145"/>
      <c r="T143" s="145"/>
      <c r="U143" s="145"/>
      <c r="V143" s="145"/>
      <c r="W143" s="145"/>
      <c r="X143" s="136"/>
      <c r="Y143" s="136"/>
      <c r="Z143" s="136"/>
      <c r="AA143" s="136"/>
      <c r="AB143" s="136"/>
      <c r="AC143" s="136"/>
      <c r="AD143" s="136"/>
      <c r="AE143" s="136"/>
      <c r="AF143" s="136"/>
      <c r="AG143" s="136" t="s">
        <v>104</v>
      </c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136"/>
      <c r="BF143" s="136"/>
      <c r="BG143" s="136"/>
      <c r="BH143" s="136"/>
    </row>
    <row r="144" spans="1:60" outlineLevel="1" x14ac:dyDescent="0.2">
      <c r="A144" s="155">
        <v>20</v>
      </c>
      <c r="B144" s="156" t="s">
        <v>206</v>
      </c>
      <c r="C144" s="165" t="s">
        <v>207</v>
      </c>
      <c r="D144" s="157" t="s">
        <v>115</v>
      </c>
      <c r="E144" s="158">
        <v>120.22500000000001</v>
      </c>
      <c r="F144" s="159">
        <v>480</v>
      </c>
      <c r="G144" s="160">
        <f>ROUND(E144*F144,2)</f>
        <v>57708</v>
      </c>
      <c r="H144" s="159"/>
      <c r="I144" s="160">
        <f>ROUND(E144*H144,2)</f>
        <v>0</v>
      </c>
      <c r="J144" s="159"/>
      <c r="K144" s="160">
        <f>ROUND(E144*J144,2)</f>
        <v>0</v>
      </c>
      <c r="L144" s="160">
        <v>21</v>
      </c>
      <c r="M144" s="160">
        <f>G144*(1+L144/100)</f>
        <v>69826.679999999993</v>
      </c>
      <c r="N144" s="160">
        <v>0</v>
      </c>
      <c r="O144" s="160">
        <f>ROUND(E144*N144,2)</f>
        <v>0</v>
      </c>
      <c r="P144" s="160">
        <v>0</v>
      </c>
      <c r="Q144" s="160">
        <f>ROUND(E144*P144,2)</f>
        <v>0</v>
      </c>
      <c r="R144" s="160"/>
      <c r="S144" s="160" t="s">
        <v>96</v>
      </c>
      <c r="T144" s="161" t="s">
        <v>175</v>
      </c>
      <c r="U144" s="145">
        <v>0</v>
      </c>
      <c r="V144" s="145">
        <f>ROUND(E144*U144,2)</f>
        <v>0</v>
      </c>
      <c r="W144" s="145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 t="s">
        <v>98</v>
      </c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136"/>
      <c r="BF144" s="136"/>
      <c r="BG144" s="136"/>
      <c r="BH144" s="136"/>
    </row>
    <row r="145" spans="1:60" outlineLevel="1" x14ac:dyDescent="0.2">
      <c r="A145" s="143"/>
      <c r="B145" s="144"/>
      <c r="C145" s="221" t="s">
        <v>208</v>
      </c>
      <c r="D145" s="222"/>
      <c r="E145" s="222"/>
      <c r="F145" s="222"/>
      <c r="G145" s="222"/>
      <c r="H145" s="145"/>
      <c r="I145" s="145"/>
      <c r="J145" s="145"/>
      <c r="K145" s="145"/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36"/>
      <c r="Y145" s="136"/>
      <c r="Z145" s="136"/>
      <c r="AA145" s="136"/>
      <c r="AB145" s="136"/>
      <c r="AC145" s="136"/>
      <c r="AD145" s="136"/>
      <c r="AE145" s="136"/>
      <c r="AF145" s="136"/>
      <c r="AG145" s="136" t="s">
        <v>100</v>
      </c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136"/>
      <c r="BF145" s="136"/>
      <c r="BG145" s="136"/>
      <c r="BH145" s="136"/>
    </row>
    <row r="146" spans="1:60" outlineLevel="1" x14ac:dyDescent="0.2">
      <c r="A146" s="143"/>
      <c r="B146" s="144"/>
      <c r="C146" s="232" t="s">
        <v>209</v>
      </c>
      <c r="D146" s="233"/>
      <c r="E146" s="233"/>
      <c r="F146" s="233"/>
      <c r="G146" s="233"/>
      <c r="H146" s="145"/>
      <c r="I146" s="145"/>
      <c r="J146" s="145"/>
      <c r="K146" s="145"/>
      <c r="L146" s="145"/>
      <c r="M146" s="145"/>
      <c r="N146" s="145"/>
      <c r="O146" s="145"/>
      <c r="P146" s="145"/>
      <c r="Q146" s="145"/>
      <c r="R146" s="145"/>
      <c r="S146" s="145"/>
      <c r="T146" s="145"/>
      <c r="U146" s="145"/>
      <c r="V146" s="145"/>
      <c r="W146" s="145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 t="s">
        <v>100</v>
      </c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136"/>
      <c r="BF146" s="136"/>
      <c r="BG146" s="136"/>
      <c r="BH146" s="136"/>
    </row>
    <row r="147" spans="1:60" outlineLevel="1" x14ac:dyDescent="0.2">
      <c r="A147" s="143"/>
      <c r="B147" s="144"/>
      <c r="C147" s="232" t="s">
        <v>210</v>
      </c>
      <c r="D147" s="233"/>
      <c r="E147" s="233"/>
      <c r="F147" s="233"/>
      <c r="G147" s="233"/>
      <c r="H147" s="145"/>
      <c r="I147" s="145"/>
      <c r="J147" s="145"/>
      <c r="K147" s="145"/>
      <c r="L147" s="145"/>
      <c r="M147" s="145"/>
      <c r="N147" s="145"/>
      <c r="O147" s="145"/>
      <c r="P147" s="145"/>
      <c r="Q147" s="145"/>
      <c r="R147" s="145"/>
      <c r="S147" s="145"/>
      <c r="T147" s="145"/>
      <c r="U147" s="145"/>
      <c r="V147" s="145"/>
      <c r="W147" s="145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 t="s">
        <v>100</v>
      </c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136"/>
      <c r="BF147" s="136"/>
      <c r="BG147" s="136"/>
      <c r="BH147" s="136"/>
    </row>
    <row r="148" spans="1:60" outlineLevel="1" x14ac:dyDescent="0.2">
      <c r="A148" s="143"/>
      <c r="B148" s="144"/>
      <c r="C148" s="166" t="s">
        <v>212</v>
      </c>
      <c r="D148" s="146"/>
      <c r="E148" s="147">
        <v>120.22500000000001</v>
      </c>
      <c r="F148" s="145"/>
      <c r="G148" s="145"/>
      <c r="H148" s="145"/>
      <c r="I148" s="145"/>
      <c r="J148" s="145"/>
      <c r="K148" s="145"/>
      <c r="L148" s="145"/>
      <c r="M148" s="145"/>
      <c r="N148" s="145"/>
      <c r="O148" s="145"/>
      <c r="P148" s="145"/>
      <c r="Q148" s="145"/>
      <c r="R148" s="145"/>
      <c r="S148" s="145"/>
      <c r="T148" s="145"/>
      <c r="U148" s="145"/>
      <c r="V148" s="145"/>
      <c r="W148" s="145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 t="s">
        <v>102</v>
      </c>
      <c r="AH148" s="136">
        <v>0</v>
      </c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</row>
    <row r="149" spans="1:60" outlineLevel="1" x14ac:dyDescent="0.2">
      <c r="A149" s="143"/>
      <c r="B149" s="144"/>
      <c r="C149" s="223"/>
      <c r="D149" s="224"/>
      <c r="E149" s="224"/>
      <c r="F149" s="224"/>
      <c r="G149" s="224"/>
      <c r="H149" s="145"/>
      <c r="I149" s="145"/>
      <c r="J149" s="145"/>
      <c r="K149" s="145"/>
      <c r="L149" s="145"/>
      <c r="M149" s="145"/>
      <c r="N149" s="145"/>
      <c r="O149" s="145"/>
      <c r="P149" s="145"/>
      <c r="Q149" s="145"/>
      <c r="R149" s="145"/>
      <c r="S149" s="145"/>
      <c r="T149" s="145"/>
      <c r="U149" s="145"/>
      <c r="V149" s="145"/>
      <c r="W149" s="145"/>
      <c r="X149" s="136"/>
      <c r="Y149" s="136"/>
      <c r="Z149" s="136"/>
      <c r="AA149" s="136"/>
      <c r="AB149" s="136"/>
      <c r="AC149" s="136"/>
      <c r="AD149" s="136"/>
      <c r="AE149" s="136"/>
      <c r="AF149" s="136"/>
      <c r="AG149" s="136" t="s">
        <v>104</v>
      </c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136"/>
      <c r="BF149" s="136"/>
      <c r="BG149" s="136"/>
      <c r="BH149" s="136"/>
    </row>
    <row r="150" spans="1:60" outlineLevel="1" x14ac:dyDescent="0.2">
      <c r="A150" s="155">
        <v>21</v>
      </c>
      <c r="B150" s="156" t="s">
        <v>206</v>
      </c>
      <c r="C150" s="165" t="s">
        <v>207</v>
      </c>
      <c r="D150" s="157" t="s">
        <v>115</v>
      </c>
      <c r="E150" s="158">
        <v>36</v>
      </c>
      <c r="F150" s="159">
        <v>680</v>
      </c>
      <c r="G150" s="160">
        <f>ROUND(E150*F150,2)</f>
        <v>24480</v>
      </c>
      <c r="H150" s="159"/>
      <c r="I150" s="160">
        <f>ROUND(E150*H150,2)</f>
        <v>0</v>
      </c>
      <c r="J150" s="159"/>
      <c r="K150" s="160">
        <f>ROUND(E150*J150,2)</f>
        <v>0</v>
      </c>
      <c r="L150" s="160">
        <v>21</v>
      </c>
      <c r="M150" s="160">
        <f>G150*(1+L150/100)</f>
        <v>29620.799999999999</v>
      </c>
      <c r="N150" s="160">
        <v>0</v>
      </c>
      <c r="O150" s="160">
        <f>ROUND(E150*N150,2)</f>
        <v>0</v>
      </c>
      <c r="P150" s="160">
        <v>0</v>
      </c>
      <c r="Q150" s="160">
        <f>ROUND(E150*P150,2)</f>
        <v>0</v>
      </c>
      <c r="R150" s="160"/>
      <c r="S150" s="160" t="s">
        <v>96</v>
      </c>
      <c r="T150" s="161" t="s">
        <v>175</v>
      </c>
      <c r="U150" s="145">
        <v>0</v>
      </c>
      <c r="V150" s="145">
        <f>ROUND(E150*U150,2)</f>
        <v>0</v>
      </c>
      <c r="W150" s="145"/>
      <c r="X150" s="136"/>
      <c r="Y150" s="136"/>
      <c r="Z150" s="136"/>
      <c r="AA150" s="136"/>
      <c r="AB150" s="136"/>
      <c r="AC150" s="136"/>
      <c r="AD150" s="136"/>
      <c r="AE150" s="136"/>
      <c r="AF150" s="136"/>
      <c r="AG150" s="136" t="s">
        <v>98</v>
      </c>
      <c r="AH150" s="136"/>
      <c r="AI150" s="136"/>
      <c r="AJ150" s="136"/>
      <c r="AK150" s="136"/>
      <c r="AL150" s="136"/>
      <c r="AM150" s="136"/>
      <c r="AN150" s="136"/>
      <c r="AO150" s="136"/>
      <c r="AP150" s="136"/>
      <c r="AQ150" s="136"/>
      <c r="AR150" s="136"/>
      <c r="AS150" s="136"/>
      <c r="AT150" s="136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136"/>
      <c r="BF150" s="136"/>
      <c r="BG150" s="136"/>
      <c r="BH150" s="136"/>
    </row>
    <row r="151" spans="1:60" outlineLevel="1" x14ac:dyDescent="0.2">
      <c r="A151" s="143"/>
      <c r="B151" s="144"/>
      <c r="C151" s="221" t="s">
        <v>208</v>
      </c>
      <c r="D151" s="222"/>
      <c r="E151" s="222"/>
      <c r="F151" s="222"/>
      <c r="G151" s="222"/>
      <c r="H151" s="145"/>
      <c r="I151" s="145"/>
      <c r="J151" s="145"/>
      <c r="K151" s="145"/>
      <c r="L151" s="145"/>
      <c r="M151" s="145"/>
      <c r="N151" s="145"/>
      <c r="O151" s="145"/>
      <c r="P151" s="145"/>
      <c r="Q151" s="145"/>
      <c r="R151" s="145"/>
      <c r="S151" s="145"/>
      <c r="T151" s="145"/>
      <c r="U151" s="145"/>
      <c r="V151" s="145"/>
      <c r="W151" s="145"/>
      <c r="X151" s="136"/>
      <c r="Y151" s="136"/>
      <c r="Z151" s="136"/>
      <c r="AA151" s="136"/>
      <c r="AB151" s="136"/>
      <c r="AC151" s="136"/>
      <c r="AD151" s="136"/>
      <c r="AE151" s="136"/>
      <c r="AF151" s="136"/>
      <c r="AG151" s="136" t="s">
        <v>100</v>
      </c>
      <c r="AH151" s="136"/>
      <c r="AI151" s="136"/>
      <c r="AJ151" s="136"/>
      <c r="AK151" s="136"/>
      <c r="AL151" s="136"/>
      <c r="AM151" s="136"/>
      <c r="AN151" s="136"/>
      <c r="AO151" s="136"/>
      <c r="AP151" s="136"/>
      <c r="AQ151" s="136"/>
      <c r="AR151" s="136"/>
      <c r="AS151" s="136"/>
      <c r="AT151" s="136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136"/>
      <c r="BF151" s="136"/>
      <c r="BG151" s="136"/>
      <c r="BH151" s="136"/>
    </row>
    <row r="152" spans="1:60" outlineLevel="1" x14ac:dyDescent="0.2">
      <c r="A152" s="143"/>
      <c r="B152" s="144"/>
      <c r="C152" s="232" t="s">
        <v>209</v>
      </c>
      <c r="D152" s="233"/>
      <c r="E152" s="233"/>
      <c r="F152" s="233"/>
      <c r="G152" s="233"/>
      <c r="H152" s="145"/>
      <c r="I152" s="145"/>
      <c r="J152" s="145"/>
      <c r="K152" s="145"/>
      <c r="L152" s="145"/>
      <c r="M152" s="145"/>
      <c r="N152" s="145"/>
      <c r="O152" s="145"/>
      <c r="P152" s="145"/>
      <c r="Q152" s="145"/>
      <c r="R152" s="145"/>
      <c r="S152" s="145"/>
      <c r="T152" s="145"/>
      <c r="U152" s="145"/>
      <c r="V152" s="145"/>
      <c r="W152" s="145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 t="s">
        <v>100</v>
      </c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</row>
    <row r="153" spans="1:60" outlineLevel="1" x14ac:dyDescent="0.2">
      <c r="A153" s="143"/>
      <c r="B153" s="144"/>
      <c r="C153" s="232" t="s">
        <v>210</v>
      </c>
      <c r="D153" s="233"/>
      <c r="E153" s="233"/>
      <c r="F153" s="233"/>
      <c r="G153" s="233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 t="s">
        <v>100</v>
      </c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  <c r="BG153" s="136"/>
      <c r="BH153" s="136"/>
    </row>
    <row r="154" spans="1:60" outlineLevel="1" x14ac:dyDescent="0.2">
      <c r="A154" s="143"/>
      <c r="B154" s="144"/>
      <c r="C154" s="166" t="s">
        <v>213</v>
      </c>
      <c r="D154" s="146"/>
      <c r="E154" s="147">
        <v>18</v>
      </c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 t="s">
        <v>102</v>
      </c>
      <c r="AH154" s="136">
        <v>0</v>
      </c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136"/>
      <c r="BF154" s="136"/>
      <c r="BG154" s="136"/>
      <c r="BH154" s="136"/>
    </row>
    <row r="155" spans="1:60" outlineLevel="1" x14ac:dyDescent="0.2">
      <c r="A155" s="143"/>
      <c r="B155" s="144"/>
      <c r="C155" s="166" t="s">
        <v>214</v>
      </c>
      <c r="D155" s="146"/>
      <c r="E155" s="147">
        <v>18</v>
      </c>
      <c r="F155" s="145"/>
      <c r="G155" s="145"/>
      <c r="H155" s="145"/>
      <c r="I155" s="145"/>
      <c r="J155" s="145"/>
      <c r="K155" s="145"/>
      <c r="L155" s="145"/>
      <c r="M155" s="145"/>
      <c r="N155" s="145"/>
      <c r="O155" s="145"/>
      <c r="P155" s="145"/>
      <c r="Q155" s="145"/>
      <c r="R155" s="145"/>
      <c r="S155" s="145"/>
      <c r="T155" s="145"/>
      <c r="U155" s="145"/>
      <c r="V155" s="145"/>
      <c r="W155" s="145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 t="s">
        <v>102</v>
      </c>
      <c r="AH155" s="136">
        <v>0</v>
      </c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  <c r="BG155" s="136"/>
      <c r="BH155" s="136"/>
    </row>
    <row r="156" spans="1:60" outlineLevel="1" x14ac:dyDescent="0.2">
      <c r="A156" s="143"/>
      <c r="B156" s="144"/>
      <c r="C156" s="223"/>
      <c r="D156" s="224"/>
      <c r="E156" s="224"/>
      <c r="F156" s="224"/>
      <c r="G156" s="224"/>
      <c r="H156" s="145"/>
      <c r="I156" s="145"/>
      <c r="J156" s="145"/>
      <c r="K156" s="145"/>
      <c r="L156" s="145"/>
      <c r="M156" s="145"/>
      <c r="N156" s="145"/>
      <c r="O156" s="145"/>
      <c r="P156" s="145"/>
      <c r="Q156" s="145"/>
      <c r="R156" s="145"/>
      <c r="S156" s="145"/>
      <c r="T156" s="145"/>
      <c r="U156" s="145"/>
      <c r="V156" s="145"/>
      <c r="W156" s="145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 t="s">
        <v>104</v>
      </c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  <c r="BG156" s="136"/>
      <c r="BH156" s="136"/>
    </row>
    <row r="157" spans="1:60" outlineLevel="1" x14ac:dyDescent="0.2">
      <c r="A157" s="155">
        <v>22</v>
      </c>
      <c r="B157" s="156" t="s">
        <v>215</v>
      </c>
      <c r="C157" s="165" t="s">
        <v>216</v>
      </c>
      <c r="D157" s="157" t="s">
        <v>192</v>
      </c>
      <c r="E157" s="158">
        <v>97.23</v>
      </c>
      <c r="F157" s="159">
        <v>100</v>
      </c>
      <c r="G157" s="160">
        <f>ROUND(E157*F157,2)</f>
        <v>9723</v>
      </c>
      <c r="H157" s="159"/>
      <c r="I157" s="160">
        <f>ROUND(E157*H157,2)</f>
        <v>0</v>
      </c>
      <c r="J157" s="159"/>
      <c r="K157" s="160">
        <f>ROUND(E157*J157,2)</f>
        <v>0</v>
      </c>
      <c r="L157" s="160">
        <v>21</v>
      </c>
      <c r="M157" s="160">
        <f>G157*(1+L157/100)</f>
        <v>11764.83</v>
      </c>
      <c r="N157" s="160">
        <v>0</v>
      </c>
      <c r="O157" s="160">
        <f>ROUND(E157*N157,2)</f>
        <v>0</v>
      </c>
      <c r="P157" s="160">
        <v>0</v>
      </c>
      <c r="Q157" s="160">
        <f>ROUND(E157*P157,2)</f>
        <v>0</v>
      </c>
      <c r="R157" s="160"/>
      <c r="S157" s="160" t="s">
        <v>96</v>
      </c>
      <c r="T157" s="161" t="s">
        <v>110</v>
      </c>
      <c r="U157" s="145">
        <v>0</v>
      </c>
      <c r="V157" s="145">
        <f>ROUND(E157*U157,2)</f>
        <v>0</v>
      </c>
      <c r="W157" s="145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 t="s">
        <v>98</v>
      </c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  <c r="BG157" s="136"/>
      <c r="BH157" s="136"/>
    </row>
    <row r="158" spans="1:60" outlineLevel="1" x14ac:dyDescent="0.2">
      <c r="A158" s="143"/>
      <c r="B158" s="144"/>
      <c r="C158" s="221" t="s">
        <v>217</v>
      </c>
      <c r="D158" s="222"/>
      <c r="E158" s="222"/>
      <c r="F158" s="222"/>
      <c r="G158" s="222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5"/>
      <c r="T158" s="145"/>
      <c r="U158" s="145"/>
      <c r="V158" s="145"/>
      <c r="W158" s="145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 t="s">
        <v>100</v>
      </c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  <c r="BG158" s="136"/>
      <c r="BH158" s="136"/>
    </row>
    <row r="159" spans="1:60" ht="22.5" outlineLevel="1" x14ac:dyDescent="0.2">
      <c r="A159" s="143"/>
      <c r="B159" s="144"/>
      <c r="C159" s="166" t="s">
        <v>218</v>
      </c>
      <c r="D159" s="146"/>
      <c r="E159" s="147">
        <v>97.23</v>
      </c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5"/>
      <c r="T159" s="145"/>
      <c r="U159" s="145"/>
      <c r="V159" s="145"/>
      <c r="W159" s="145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 t="s">
        <v>102</v>
      </c>
      <c r="AH159" s="136">
        <v>0</v>
      </c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  <c r="BG159" s="136"/>
      <c r="BH159" s="136"/>
    </row>
    <row r="160" spans="1:60" outlineLevel="1" x14ac:dyDescent="0.2">
      <c r="A160" s="143"/>
      <c r="B160" s="144"/>
      <c r="C160" s="223"/>
      <c r="D160" s="224"/>
      <c r="E160" s="224"/>
      <c r="F160" s="224"/>
      <c r="G160" s="224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5"/>
      <c r="T160" s="145"/>
      <c r="U160" s="145"/>
      <c r="V160" s="145"/>
      <c r="W160" s="145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 t="s">
        <v>104</v>
      </c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  <c r="BG160" s="136"/>
      <c r="BH160" s="136"/>
    </row>
    <row r="161" spans="1:60" x14ac:dyDescent="0.2">
      <c r="A161" s="149" t="s">
        <v>91</v>
      </c>
      <c r="B161" s="150" t="s">
        <v>64</v>
      </c>
      <c r="C161" s="164" t="s">
        <v>28</v>
      </c>
      <c r="D161" s="151"/>
      <c r="E161" s="152"/>
      <c r="F161" s="153"/>
      <c r="G161" s="153">
        <f>SUMIF(AG162:AG209,"&lt;&gt;NOR",G162:G209)</f>
        <v>42595.7</v>
      </c>
      <c r="H161" s="153"/>
      <c r="I161" s="153">
        <f>SUM(I162:I209)</f>
        <v>0</v>
      </c>
      <c r="J161" s="153"/>
      <c r="K161" s="153">
        <f>SUM(K162:K209)</f>
        <v>0</v>
      </c>
      <c r="L161" s="153"/>
      <c r="M161" s="153">
        <f>SUM(M162:M209)</f>
        <v>51540.796999999999</v>
      </c>
      <c r="N161" s="153"/>
      <c r="O161" s="153">
        <f>SUM(O162:O209)</f>
        <v>0</v>
      </c>
      <c r="P161" s="153"/>
      <c r="Q161" s="153">
        <f>SUM(Q162:Q209)</f>
        <v>0</v>
      </c>
      <c r="R161" s="153"/>
      <c r="S161" s="153"/>
      <c r="T161" s="154"/>
      <c r="U161" s="148"/>
      <c r="V161" s="148">
        <f>SUM(V162:V209)</f>
        <v>0</v>
      </c>
      <c r="W161" s="148"/>
      <c r="AG161" t="s">
        <v>92</v>
      </c>
    </row>
    <row r="162" spans="1:60" outlineLevel="1" x14ac:dyDescent="0.2">
      <c r="A162" s="155">
        <v>23</v>
      </c>
      <c r="B162" s="156" t="s">
        <v>219</v>
      </c>
      <c r="C162" s="165" t="s">
        <v>220</v>
      </c>
      <c r="D162" s="157" t="s">
        <v>221</v>
      </c>
      <c r="E162" s="158">
        <v>1</v>
      </c>
      <c r="F162" s="159">
        <v>3000</v>
      </c>
      <c r="G162" s="160">
        <f>ROUND(E162*F162,2)</f>
        <v>3000</v>
      </c>
      <c r="H162" s="159"/>
      <c r="I162" s="160">
        <f>ROUND(E162*H162,2)</f>
        <v>0</v>
      </c>
      <c r="J162" s="159"/>
      <c r="K162" s="160">
        <f>ROUND(E162*J162,2)</f>
        <v>0</v>
      </c>
      <c r="L162" s="160">
        <v>21</v>
      </c>
      <c r="M162" s="160">
        <f>G162*(1+L162/100)</f>
        <v>3630</v>
      </c>
      <c r="N162" s="160">
        <v>0</v>
      </c>
      <c r="O162" s="160">
        <f>ROUND(E162*N162,2)</f>
        <v>0</v>
      </c>
      <c r="P162" s="160">
        <v>0</v>
      </c>
      <c r="Q162" s="160">
        <f>ROUND(E162*P162,2)</f>
        <v>0</v>
      </c>
      <c r="R162" s="160"/>
      <c r="S162" s="160" t="s">
        <v>96</v>
      </c>
      <c r="T162" s="161" t="s">
        <v>97</v>
      </c>
      <c r="U162" s="145">
        <v>0</v>
      </c>
      <c r="V162" s="145">
        <f>ROUND(E162*U162,2)</f>
        <v>0</v>
      </c>
      <c r="W162" s="145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 t="s">
        <v>98</v>
      </c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</row>
    <row r="163" spans="1:60" outlineLevel="1" x14ac:dyDescent="0.2">
      <c r="A163" s="143"/>
      <c r="B163" s="144"/>
      <c r="C163" s="221" t="s">
        <v>222</v>
      </c>
      <c r="D163" s="222"/>
      <c r="E163" s="222"/>
      <c r="F163" s="222"/>
      <c r="G163" s="222"/>
      <c r="H163" s="145"/>
      <c r="I163" s="145"/>
      <c r="J163" s="145"/>
      <c r="K163" s="145"/>
      <c r="L163" s="145"/>
      <c r="M163" s="145"/>
      <c r="N163" s="145"/>
      <c r="O163" s="145"/>
      <c r="P163" s="145"/>
      <c r="Q163" s="145"/>
      <c r="R163" s="145"/>
      <c r="S163" s="145"/>
      <c r="T163" s="145"/>
      <c r="U163" s="145"/>
      <c r="V163" s="145"/>
      <c r="W163" s="145"/>
      <c r="X163" s="136"/>
      <c r="Y163" s="136"/>
      <c r="Z163" s="136"/>
      <c r="AA163" s="136"/>
      <c r="AB163" s="136"/>
      <c r="AC163" s="136"/>
      <c r="AD163" s="136"/>
      <c r="AE163" s="136"/>
      <c r="AF163" s="136"/>
      <c r="AG163" s="136" t="s">
        <v>100</v>
      </c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136"/>
      <c r="BF163" s="136"/>
      <c r="BG163" s="136"/>
      <c r="BH163" s="136"/>
    </row>
    <row r="164" spans="1:60" outlineLevel="1" x14ac:dyDescent="0.2">
      <c r="A164" s="143"/>
      <c r="B164" s="144"/>
      <c r="C164" s="223"/>
      <c r="D164" s="224"/>
      <c r="E164" s="224"/>
      <c r="F164" s="224"/>
      <c r="G164" s="224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5"/>
      <c r="T164" s="145"/>
      <c r="U164" s="145"/>
      <c r="V164" s="145"/>
      <c r="W164" s="145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 t="s">
        <v>104</v>
      </c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  <c r="BG164" s="136"/>
      <c r="BH164" s="136"/>
    </row>
    <row r="165" spans="1:60" outlineLevel="1" x14ac:dyDescent="0.2">
      <c r="A165" s="155">
        <v>24</v>
      </c>
      <c r="B165" s="156" t="s">
        <v>223</v>
      </c>
      <c r="C165" s="165" t="s">
        <v>224</v>
      </c>
      <c r="D165" s="157" t="s">
        <v>221</v>
      </c>
      <c r="E165" s="158">
        <v>1</v>
      </c>
      <c r="F165" s="159">
        <v>5000</v>
      </c>
      <c r="G165" s="160">
        <f>ROUND(E165*F165,2)</f>
        <v>5000</v>
      </c>
      <c r="H165" s="159"/>
      <c r="I165" s="160">
        <f>ROUND(E165*H165,2)</f>
        <v>0</v>
      </c>
      <c r="J165" s="159"/>
      <c r="K165" s="160">
        <f>ROUND(E165*J165,2)</f>
        <v>0</v>
      </c>
      <c r="L165" s="160">
        <v>21</v>
      </c>
      <c r="M165" s="160">
        <f>G165*(1+L165/100)</f>
        <v>6050</v>
      </c>
      <c r="N165" s="160">
        <v>0</v>
      </c>
      <c r="O165" s="160">
        <f>ROUND(E165*N165,2)</f>
        <v>0</v>
      </c>
      <c r="P165" s="160">
        <v>0</v>
      </c>
      <c r="Q165" s="160">
        <f>ROUND(E165*P165,2)</f>
        <v>0</v>
      </c>
      <c r="R165" s="160"/>
      <c r="S165" s="160" t="s">
        <v>96</v>
      </c>
      <c r="T165" s="161" t="s">
        <v>97</v>
      </c>
      <c r="U165" s="145">
        <v>0</v>
      </c>
      <c r="V165" s="145">
        <f>ROUND(E165*U165,2)</f>
        <v>0</v>
      </c>
      <c r="W165" s="145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 t="s">
        <v>98</v>
      </c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</row>
    <row r="166" spans="1:60" ht="67.5" outlineLevel="1" x14ac:dyDescent="0.2">
      <c r="A166" s="143"/>
      <c r="B166" s="144"/>
      <c r="C166" s="221" t="s">
        <v>225</v>
      </c>
      <c r="D166" s="222"/>
      <c r="E166" s="222"/>
      <c r="F166" s="222"/>
      <c r="G166" s="222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5"/>
      <c r="T166" s="145"/>
      <c r="U166" s="145"/>
      <c r="V166" s="145"/>
      <c r="W166" s="145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 t="s">
        <v>100</v>
      </c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62" t="str">
        <f>C166</f>
        <v>zahrnuje veškeré náklady spojené s objednatelem požadovanými zařízeními. Veškeré přechodné svislé i vodorovné dopravní značení, dopravní zařízení, výstražné vozíky,montáž, demontáž, pronájem, pravidelnou kontrolu, údržbu, servis, přemisťování, přeznačování a manipulaci s nimi a zajištění inženýrské činnosti pro projednání DIO. Definitivní řešení provizorního dopravního opatření si zajistí zhotovitel stavby včetně detailního projednání a patřičných rozhodnutí s ohledem na skutečnou dopravní situaci a skutečné omezení dopravy v daných časových horizontech,včetně zajištění provizorních pěších tras. Náklady spojené se zajištěním uzavírek a stanovení místní úpravy na PK vč. související inženýrské činnoti dle PD a požadavků objednatele během výstavby.</v>
      </c>
      <c r="BB166" s="136"/>
      <c r="BC166" s="136"/>
      <c r="BD166" s="136"/>
      <c r="BE166" s="136"/>
      <c r="BF166" s="136"/>
      <c r="BG166" s="136"/>
      <c r="BH166" s="136"/>
    </row>
    <row r="167" spans="1:60" outlineLevel="1" x14ac:dyDescent="0.2">
      <c r="A167" s="143"/>
      <c r="B167" s="144"/>
      <c r="C167" s="223"/>
      <c r="D167" s="224"/>
      <c r="E167" s="224"/>
      <c r="F167" s="224"/>
      <c r="G167" s="224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5"/>
      <c r="T167" s="145"/>
      <c r="U167" s="145"/>
      <c r="V167" s="145"/>
      <c r="W167" s="145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 t="s">
        <v>104</v>
      </c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  <c r="BG167" s="136"/>
      <c r="BH167" s="136"/>
    </row>
    <row r="168" spans="1:60" outlineLevel="1" x14ac:dyDescent="0.2">
      <c r="A168" s="155">
        <v>25</v>
      </c>
      <c r="B168" s="156" t="s">
        <v>226</v>
      </c>
      <c r="C168" s="165" t="s">
        <v>227</v>
      </c>
      <c r="D168" s="157" t="s">
        <v>221</v>
      </c>
      <c r="E168" s="158">
        <v>1</v>
      </c>
      <c r="F168" s="159">
        <v>5000</v>
      </c>
      <c r="G168" s="160">
        <f>ROUND(E168*F168,2)</f>
        <v>5000</v>
      </c>
      <c r="H168" s="159"/>
      <c r="I168" s="160">
        <f>ROUND(E168*H168,2)</f>
        <v>0</v>
      </c>
      <c r="J168" s="159"/>
      <c r="K168" s="160">
        <f>ROUND(E168*J168,2)</f>
        <v>0</v>
      </c>
      <c r="L168" s="160">
        <v>21</v>
      </c>
      <c r="M168" s="160">
        <f>G168*(1+L168/100)</f>
        <v>6050</v>
      </c>
      <c r="N168" s="160">
        <v>0</v>
      </c>
      <c r="O168" s="160">
        <f>ROUND(E168*N168,2)</f>
        <v>0</v>
      </c>
      <c r="P168" s="160">
        <v>0</v>
      </c>
      <c r="Q168" s="160">
        <f>ROUND(E168*P168,2)</f>
        <v>0</v>
      </c>
      <c r="R168" s="160"/>
      <c r="S168" s="160" t="s">
        <v>96</v>
      </c>
      <c r="T168" s="161" t="s">
        <v>97</v>
      </c>
      <c r="U168" s="145">
        <v>0</v>
      </c>
      <c r="V168" s="145">
        <f>ROUND(E168*U168,2)</f>
        <v>0</v>
      </c>
      <c r="W168" s="145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 t="s">
        <v>98</v>
      </c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</row>
    <row r="169" spans="1:60" ht="22.5" outlineLevel="1" x14ac:dyDescent="0.2">
      <c r="A169" s="143"/>
      <c r="B169" s="144"/>
      <c r="C169" s="221" t="s">
        <v>228</v>
      </c>
      <c r="D169" s="222"/>
      <c r="E169" s="222"/>
      <c r="F169" s="222"/>
      <c r="G169" s="222"/>
      <c r="H169" s="145"/>
      <c r="I169" s="145"/>
      <c r="J169" s="145"/>
      <c r="K169" s="145"/>
      <c r="L169" s="145"/>
      <c r="M169" s="145"/>
      <c r="N169" s="145"/>
      <c r="O169" s="145"/>
      <c r="P169" s="145"/>
      <c r="Q169" s="145"/>
      <c r="R169" s="145"/>
      <c r="S169" s="145"/>
      <c r="T169" s="145"/>
      <c r="U169" s="145"/>
      <c r="V169" s="145"/>
      <c r="W169" s="145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 t="s">
        <v>100</v>
      </c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62" t="str">
        <f>C169</f>
        <v>zahrnuje veškeré náklady spojené s objednatelem požadovanými zařízeními. Ochrana stávajících sítí technické infrastruktury na staveništi a zajištění stability</v>
      </c>
      <c r="BB169" s="136"/>
      <c r="BC169" s="136"/>
      <c r="BD169" s="136"/>
      <c r="BE169" s="136"/>
      <c r="BF169" s="136"/>
      <c r="BG169" s="136"/>
      <c r="BH169" s="136"/>
    </row>
    <row r="170" spans="1:60" outlineLevel="1" x14ac:dyDescent="0.2">
      <c r="A170" s="143"/>
      <c r="B170" s="144"/>
      <c r="C170" s="232" t="s">
        <v>229</v>
      </c>
      <c r="D170" s="233"/>
      <c r="E170" s="233"/>
      <c r="F170" s="233"/>
      <c r="G170" s="233"/>
      <c r="H170" s="145"/>
      <c r="I170" s="145"/>
      <c r="J170" s="145"/>
      <c r="K170" s="145"/>
      <c r="L170" s="145"/>
      <c r="M170" s="145"/>
      <c r="N170" s="145"/>
      <c r="O170" s="145"/>
      <c r="P170" s="145"/>
      <c r="Q170" s="145"/>
      <c r="R170" s="145"/>
      <c r="S170" s="145"/>
      <c r="T170" s="145"/>
      <c r="U170" s="145"/>
      <c r="V170" s="145"/>
      <c r="W170" s="145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 t="s">
        <v>100</v>
      </c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</row>
    <row r="171" spans="1:60" outlineLevel="1" x14ac:dyDescent="0.2">
      <c r="A171" s="143"/>
      <c r="B171" s="144"/>
      <c r="C171" s="223"/>
      <c r="D171" s="224"/>
      <c r="E171" s="224"/>
      <c r="F171" s="224"/>
      <c r="G171" s="224"/>
      <c r="H171" s="145"/>
      <c r="I171" s="145"/>
      <c r="J171" s="145"/>
      <c r="K171" s="145"/>
      <c r="L171" s="145"/>
      <c r="M171" s="145"/>
      <c r="N171" s="145"/>
      <c r="O171" s="145"/>
      <c r="P171" s="145"/>
      <c r="Q171" s="145"/>
      <c r="R171" s="145"/>
      <c r="S171" s="145"/>
      <c r="T171" s="145"/>
      <c r="U171" s="145"/>
      <c r="V171" s="145"/>
      <c r="W171" s="145"/>
      <c r="X171" s="136"/>
      <c r="Y171" s="136"/>
      <c r="Z171" s="136"/>
      <c r="AA171" s="136"/>
      <c r="AB171" s="136"/>
      <c r="AC171" s="136"/>
      <c r="AD171" s="136"/>
      <c r="AE171" s="136"/>
      <c r="AF171" s="136"/>
      <c r="AG171" s="136" t="s">
        <v>104</v>
      </c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136"/>
      <c r="BF171" s="136"/>
      <c r="BG171" s="136"/>
      <c r="BH171" s="136"/>
    </row>
    <row r="172" spans="1:60" outlineLevel="1" x14ac:dyDescent="0.2">
      <c r="A172" s="155">
        <v>26</v>
      </c>
      <c r="B172" s="156" t="s">
        <v>230</v>
      </c>
      <c r="C172" s="165" t="s">
        <v>231</v>
      </c>
      <c r="D172" s="157" t="s">
        <v>221</v>
      </c>
      <c r="E172" s="158">
        <v>1</v>
      </c>
      <c r="F172" s="159">
        <v>5000</v>
      </c>
      <c r="G172" s="160">
        <f>ROUND(E172*F172,2)</f>
        <v>5000</v>
      </c>
      <c r="H172" s="159"/>
      <c r="I172" s="160">
        <f>ROUND(E172*H172,2)</f>
        <v>0</v>
      </c>
      <c r="J172" s="159"/>
      <c r="K172" s="160">
        <f>ROUND(E172*J172,2)</f>
        <v>0</v>
      </c>
      <c r="L172" s="160">
        <v>21</v>
      </c>
      <c r="M172" s="160">
        <f>G172*(1+L172/100)</f>
        <v>6050</v>
      </c>
      <c r="N172" s="160">
        <v>0</v>
      </c>
      <c r="O172" s="160">
        <f>ROUND(E172*N172,2)</f>
        <v>0</v>
      </c>
      <c r="P172" s="160">
        <v>0</v>
      </c>
      <c r="Q172" s="160">
        <f>ROUND(E172*P172,2)</f>
        <v>0</v>
      </c>
      <c r="R172" s="160"/>
      <c r="S172" s="160" t="s">
        <v>96</v>
      </c>
      <c r="T172" s="161" t="s">
        <v>97</v>
      </c>
      <c r="U172" s="145">
        <v>0</v>
      </c>
      <c r="V172" s="145">
        <f>ROUND(E172*U172,2)</f>
        <v>0</v>
      </c>
      <c r="W172" s="145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 t="s">
        <v>98</v>
      </c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  <c r="BG172" s="136"/>
      <c r="BH172" s="136"/>
    </row>
    <row r="173" spans="1:60" outlineLevel="1" x14ac:dyDescent="0.2">
      <c r="A173" s="143"/>
      <c r="B173" s="144"/>
      <c r="C173" s="221" t="s">
        <v>193</v>
      </c>
      <c r="D173" s="222"/>
      <c r="E173" s="222"/>
      <c r="F173" s="222"/>
      <c r="G173" s="222"/>
      <c r="H173" s="145"/>
      <c r="I173" s="145"/>
      <c r="J173" s="145"/>
      <c r="K173" s="145"/>
      <c r="L173" s="145"/>
      <c r="M173" s="145"/>
      <c r="N173" s="145"/>
      <c r="O173" s="145"/>
      <c r="P173" s="145"/>
      <c r="Q173" s="145"/>
      <c r="R173" s="145"/>
      <c r="S173" s="145"/>
      <c r="T173" s="145"/>
      <c r="U173" s="145"/>
      <c r="V173" s="145"/>
      <c r="W173" s="145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 t="s">
        <v>100</v>
      </c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  <c r="BG173" s="136"/>
      <c r="BH173" s="136"/>
    </row>
    <row r="174" spans="1:60" outlineLevel="1" x14ac:dyDescent="0.2">
      <c r="A174" s="143"/>
      <c r="B174" s="144"/>
      <c r="C174" s="232" t="s">
        <v>232</v>
      </c>
      <c r="D174" s="233"/>
      <c r="E174" s="233"/>
      <c r="F174" s="233"/>
      <c r="G174" s="233"/>
      <c r="H174" s="145"/>
      <c r="I174" s="145"/>
      <c r="J174" s="145"/>
      <c r="K174" s="145"/>
      <c r="L174" s="145"/>
      <c r="M174" s="145"/>
      <c r="N174" s="145"/>
      <c r="O174" s="145"/>
      <c r="P174" s="145"/>
      <c r="Q174" s="145"/>
      <c r="R174" s="145"/>
      <c r="S174" s="145"/>
      <c r="T174" s="145"/>
      <c r="U174" s="145"/>
      <c r="V174" s="145"/>
      <c r="W174" s="145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 t="s">
        <v>100</v>
      </c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62" t="str">
        <f>C174</f>
        <v>- dodání a osazení informačních tabulí v předepsaném provedení a množství s obsahem předepsaným zadavatelem</v>
      </c>
      <c r="BB174" s="136"/>
      <c r="BC174" s="136"/>
      <c r="BD174" s="136"/>
      <c r="BE174" s="136"/>
      <c r="BF174" s="136"/>
      <c r="BG174" s="136"/>
      <c r="BH174" s="136"/>
    </row>
    <row r="175" spans="1:60" outlineLevel="1" x14ac:dyDescent="0.2">
      <c r="A175" s="143"/>
      <c r="B175" s="144"/>
      <c r="C175" s="232" t="s">
        <v>233</v>
      </c>
      <c r="D175" s="233"/>
      <c r="E175" s="233"/>
      <c r="F175" s="233"/>
      <c r="G175" s="233"/>
      <c r="H175" s="145"/>
      <c r="I175" s="145"/>
      <c r="J175" s="145"/>
      <c r="K175" s="145"/>
      <c r="L175" s="145"/>
      <c r="M175" s="145"/>
      <c r="N175" s="145"/>
      <c r="O175" s="145"/>
      <c r="P175" s="145"/>
      <c r="Q175" s="145"/>
      <c r="R175" s="145"/>
      <c r="S175" s="145"/>
      <c r="T175" s="145"/>
      <c r="U175" s="145"/>
      <c r="V175" s="145"/>
      <c r="W175" s="145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 t="s">
        <v>100</v>
      </c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  <c r="BG175" s="136"/>
      <c r="BH175" s="136"/>
    </row>
    <row r="176" spans="1:60" outlineLevel="1" x14ac:dyDescent="0.2">
      <c r="A176" s="143"/>
      <c r="B176" s="144"/>
      <c r="C176" s="232" t="s">
        <v>234</v>
      </c>
      <c r="D176" s="233"/>
      <c r="E176" s="233"/>
      <c r="F176" s="233"/>
      <c r="G176" s="233"/>
      <c r="H176" s="145"/>
      <c r="I176" s="145"/>
      <c r="J176" s="145"/>
      <c r="K176" s="145"/>
      <c r="L176" s="145"/>
      <c r="M176" s="145"/>
      <c r="N176" s="145"/>
      <c r="O176" s="145"/>
      <c r="P176" s="145"/>
      <c r="Q176" s="145"/>
      <c r="R176" s="145"/>
      <c r="S176" s="145"/>
      <c r="T176" s="145"/>
      <c r="U176" s="145"/>
      <c r="V176" s="145"/>
      <c r="W176" s="145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 t="s">
        <v>100</v>
      </c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  <c r="BG176" s="136"/>
      <c r="BH176" s="136"/>
    </row>
    <row r="177" spans="1:60" outlineLevel="1" x14ac:dyDescent="0.2">
      <c r="A177" s="143"/>
      <c r="B177" s="144"/>
      <c r="C177" s="232" t="s">
        <v>235</v>
      </c>
      <c r="D177" s="233"/>
      <c r="E177" s="233"/>
      <c r="F177" s="233"/>
      <c r="G177" s="233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 t="s">
        <v>100</v>
      </c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  <c r="BG177" s="136"/>
      <c r="BH177" s="136"/>
    </row>
    <row r="178" spans="1:60" outlineLevel="1" x14ac:dyDescent="0.2">
      <c r="A178" s="143"/>
      <c r="B178" s="144"/>
      <c r="C178" s="232" t="s">
        <v>236</v>
      </c>
      <c r="D178" s="233"/>
      <c r="E178" s="233"/>
      <c r="F178" s="233"/>
      <c r="G178" s="233"/>
      <c r="H178" s="145"/>
      <c r="I178" s="145"/>
      <c r="J178" s="145"/>
      <c r="K178" s="145"/>
      <c r="L178" s="145"/>
      <c r="M178" s="145"/>
      <c r="N178" s="145"/>
      <c r="O178" s="145"/>
      <c r="P178" s="145"/>
      <c r="Q178" s="145"/>
      <c r="R178" s="145"/>
      <c r="S178" s="145"/>
      <c r="T178" s="145"/>
      <c r="U178" s="145"/>
      <c r="V178" s="145"/>
      <c r="W178" s="145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 t="s">
        <v>100</v>
      </c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  <c r="BG178" s="136"/>
      <c r="BH178" s="136"/>
    </row>
    <row r="179" spans="1:60" outlineLevel="1" x14ac:dyDescent="0.2">
      <c r="A179" s="143"/>
      <c r="B179" s="144"/>
      <c r="C179" s="223"/>
      <c r="D179" s="224"/>
      <c r="E179" s="224"/>
      <c r="F179" s="224"/>
      <c r="G179" s="224"/>
      <c r="H179" s="145"/>
      <c r="I179" s="145"/>
      <c r="J179" s="145"/>
      <c r="K179" s="145"/>
      <c r="L179" s="145"/>
      <c r="M179" s="145"/>
      <c r="N179" s="145"/>
      <c r="O179" s="145"/>
      <c r="P179" s="145"/>
      <c r="Q179" s="145"/>
      <c r="R179" s="145"/>
      <c r="S179" s="145"/>
      <c r="T179" s="145"/>
      <c r="U179" s="145"/>
      <c r="V179" s="145"/>
      <c r="W179" s="145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 t="s">
        <v>104</v>
      </c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  <c r="BG179" s="136"/>
      <c r="BH179" s="136"/>
    </row>
    <row r="180" spans="1:60" outlineLevel="1" x14ac:dyDescent="0.2">
      <c r="A180" s="155">
        <v>27</v>
      </c>
      <c r="B180" s="156" t="s">
        <v>237</v>
      </c>
      <c r="C180" s="165" t="s">
        <v>238</v>
      </c>
      <c r="D180" s="157" t="s">
        <v>221</v>
      </c>
      <c r="E180" s="158">
        <v>1</v>
      </c>
      <c r="F180" s="159">
        <v>15000</v>
      </c>
      <c r="G180" s="160">
        <f>ROUND(E180*F180,2)</f>
        <v>15000</v>
      </c>
      <c r="H180" s="159"/>
      <c r="I180" s="160">
        <f>ROUND(E180*H180,2)</f>
        <v>0</v>
      </c>
      <c r="J180" s="159"/>
      <c r="K180" s="160">
        <f>ROUND(E180*J180,2)</f>
        <v>0</v>
      </c>
      <c r="L180" s="160">
        <v>21</v>
      </c>
      <c r="M180" s="160">
        <f>G180*(1+L180/100)</f>
        <v>18150</v>
      </c>
      <c r="N180" s="160">
        <v>0</v>
      </c>
      <c r="O180" s="160">
        <f>ROUND(E180*N180,2)</f>
        <v>0</v>
      </c>
      <c r="P180" s="160">
        <v>0</v>
      </c>
      <c r="Q180" s="160">
        <f>ROUND(E180*P180,2)</f>
        <v>0</v>
      </c>
      <c r="R180" s="160"/>
      <c r="S180" s="160" t="s">
        <v>96</v>
      </c>
      <c r="T180" s="161" t="s">
        <v>97</v>
      </c>
      <c r="U180" s="145">
        <v>0</v>
      </c>
      <c r="V180" s="145">
        <f>ROUND(E180*U180,2)</f>
        <v>0</v>
      </c>
      <c r="W180" s="145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 t="s">
        <v>98</v>
      </c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  <c r="AR180" s="136"/>
      <c r="AS180" s="136"/>
      <c r="AT180" s="136"/>
      <c r="AU180" s="136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  <c r="BG180" s="136"/>
      <c r="BH180" s="136"/>
    </row>
    <row r="181" spans="1:60" outlineLevel="1" x14ac:dyDescent="0.2">
      <c r="A181" s="143"/>
      <c r="B181" s="144"/>
      <c r="C181" s="221" t="s">
        <v>239</v>
      </c>
      <c r="D181" s="222"/>
      <c r="E181" s="222"/>
      <c r="F181" s="222"/>
      <c r="G181" s="222"/>
      <c r="H181" s="145"/>
      <c r="I181" s="145"/>
      <c r="J181" s="145"/>
      <c r="K181" s="145"/>
      <c r="L181" s="145"/>
      <c r="M181" s="145"/>
      <c r="N181" s="145"/>
      <c r="O181" s="145"/>
      <c r="P181" s="145"/>
      <c r="Q181" s="145"/>
      <c r="R181" s="145"/>
      <c r="S181" s="145"/>
      <c r="T181" s="145"/>
      <c r="U181" s="145"/>
      <c r="V181" s="145"/>
      <c r="W181" s="145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 t="s">
        <v>100</v>
      </c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  <c r="BG181" s="136"/>
      <c r="BH181" s="136"/>
    </row>
    <row r="182" spans="1:60" outlineLevel="1" x14ac:dyDescent="0.2">
      <c r="A182" s="143"/>
      <c r="B182" s="144"/>
      <c r="C182" s="166" t="s">
        <v>240</v>
      </c>
      <c r="D182" s="146"/>
      <c r="E182" s="147">
        <v>1</v>
      </c>
      <c r="F182" s="145"/>
      <c r="G182" s="145"/>
      <c r="H182" s="145"/>
      <c r="I182" s="145"/>
      <c r="J182" s="145"/>
      <c r="K182" s="145"/>
      <c r="L182" s="145"/>
      <c r="M182" s="145"/>
      <c r="N182" s="145"/>
      <c r="O182" s="145"/>
      <c r="P182" s="145"/>
      <c r="Q182" s="145"/>
      <c r="R182" s="145"/>
      <c r="S182" s="145"/>
      <c r="T182" s="145"/>
      <c r="U182" s="145"/>
      <c r="V182" s="145"/>
      <c r="W182" s="145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 t="s">
        <v>102</v>
      </c>
      <c r="AH182" s="136">
        <v>0</v>
      </c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  <c r="BG182" s="136"/>
      <c r="BH182" s="136"/>
    </row>
    <row r="183" spans="1:60" outlineLevel="1" x14ac:dyDescent="0.2">
      <c r="A183" s="143"/>
      <c r="B183" s="144"/>
      <c r="C183" s="223"/>
      <c r="D183" s="224"/>
      <c r="E183" s="224"/>
      <c r="F183" s="224"/>
      <c r="G183" s="224"/>
      <c r="H183" s="145"/>
      <c r="I183" s="145"/>
      <c r="J183" s="145"/>
      <c r="K183" s="145"/>
      <c r="L183" s="145"/>
      <c r="M183" s="145"/>
      <c r="N183" s="145"/>
      <c r="O183" s="145"/>
      <c r="P183" s="145"/>
      <c r="Q183" s="145"/>
      <c r="R183" s="145"/>
      <c r="S183" s="145"/>
      <c r="T183" s="145"/>
      <c r="U183" s="145"/>
      <c r="V183" s="145"/>
      <c r="W183" s="145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 t="s">
        <v>104</v>
      </c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  <c r="BG183" s="136"/>
      <c r="BH183" s="136"/>
    </row>
    <row r="184" spans="1:60" outlineLevel="1" x14ac:dyDescent="0.2">
      <c r="A184" s="155">
        <v>28</v>
      </c>
      <c r="B184" s="156" t="s">
        <v>241</v>
      </c>
      <c r="C184" s="165" t="s">
        <v>242</v>
      </c>
      <c r="D184" s="157" t="s">
        <v>221</v>
      </c>
      <c r="E184" s="158">
        <v>1</v>
      </c>
      <c r="F184" s="159">
        <v>500</v>
      </c>
      <c r="G184" s="160">
        <f>ROUND(E184*F184,2)</f>
        <v>500</v>
      </c>
      <c r="H184" s="159"/>
      <c r="I184" s="160">
        <f>ROUND(E184*H184,2)</f>
        <v>0</v>
      </c>
      <c r="J184" s="159"/>
      <c r="K184" s="160">
        <f>ROUND(E184*J184,2)</f>
        <v>0</v>
      </c>
      <c r="L184" s="160">
        <v>21</v>
      </c>
      <c r="M184" s="160">
        <f>G184*(1+L184/100)</f>
        <v>605</v>
      </c>
      <c r="N184" s="160">
        <v>0</v>
      </c>
      <c r="O184" s="160">
        <f>ROUND(E184*N184,2)</f>
        <v>0</v>
      </c>
      <c r="P184" s="160">
        <v>0</v>
      </c>
      <c r="Q184" s="160">
        <f>ROUND(E184*P184,2)</f>
        <v>0</v>
      </c>
      <c r="R184" s="160"/>
      <c r="S184" s="160" t="s">
        <v>96</v>
      </c>
      <c r="T184" s="161" t="s">
        <v>97</v>
      </c>
      <c r="U184" s="145">
        <v>0</v>
      </c>
      <c r="V184" s="145">
        <f>ROUND(E184*U184,2)</f>
        <v>0</v>
      </c>
      <c r="W184" s="145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 t="s">
        <v>98</v>
      </c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  <c r="BG184" s="136"/>
      <c r="BH184" s="136"/>
    </row>
    <row r="185" spans="1:60" outlineLevel="1" x14ac:dyDescent="0.2">
      <c r="A185" s="143"/>
      <c r="B185" s="144"/>
      <c r="C185" s="221" t="s">
        <v>239</v>
      </c>
      <c r="D185" s="222"/>
      <c r="E185" s="222"/>
      <c r="F185" s="222"/>
      <c r="G185" s="222"/>
      <c r="H185" s="145"/>
      <c r="I185" s="145"/>
      <c r="J185" s="145"/>
      <c r="K185" s="145"/>
      <c r="L185" s="145"/>
      <c r="M185" s="145"/>
      <c r="N185" s="145"/>
      <c r="O185" s="145"/>
      <c r="P185" s="145"/>
      <c r="Q185" s="145"/>
      <c r="R185" s="145"/>
      <c r="S185" s="145"/>
      <c r="T185" s="145"/>
      <c r="U185" s="145"/>
      <c r="V185" s="145"/>
      <c r="W185" s="145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 t="s">
        <v>100</v>
      </c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  <c r="BG185" s="136"/>
      <c r="BH185" s="136"/>
    </row>
    <row r="186" spans="1:60" outlineLevel="1" x14ac:dyDescent="0.2">
      <c r="A186" s="143"/>
      <c r="B186" s="144"/>
      <c r="C186" s="223"/>
      <c r="D186" s="224"/>
      <c r="E186" s="224"/>
      <c r="F186" s="224"/>
      <c r="G186" s="224"/>
      <c r="H186" s="145"/>
      <c r="I186" s="145"/>
      <c r="J186" s="145"/>
      <c r="K186" s="145"/>
      <c r="L186" s="145"/>
      <c r="M186" s="145"/>
      <c r="N186" s="145"/>
      <c r="O186" s="145"/>
      <c r="P186" s="145"/>
      <c r="Q186" s="145"/>
      <c r="R186" s="145"/>
      <c r="S186" s="145"/>
      <c r="T186" s="145"/>
      <c r="U186" s="145"/>
      <c r="V186" s="145"/>
      <c r="W186" s="145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 t="s">
        <v>104</v>
      </c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  <c r="BE186" s="136"/>
      <c r="BF186" s="136"/>
      <c r="BG186" s="136"/>
      <c r="BH186" s="136"/>
    </row>
    <row r="187" spans="1:60" outlineLevel="1" x14ac:dyDescent="0.2">
      <c r="A187" s="155">
        <v>29</v>
      </c>
      <c r="B187" s="156" t="s">
        <v>243</v>
      </c>
      <c r="C187" s="165" t="s">
        <v>244</v>
      </c>
      <c r="D187" s="157" t="s">
        <v>221</v>
      </c>
      <c r="E187" s="158">
        <v>1</v>
      </c>
      <c r="F187" s="159">
        <v>500</v>
      </c>
      <c r="G187" s="160">
        <f>ROUND(E187*F187,2)</f>
        <v>500</v>
      </c>
      <c r="H187" s="159"/>
      <c r="I187" s="160">
        <f>ROUND(E187*H187,2)</f>
        <v>0</v>
      </c>
      <c r="J187" s="159"/>
      <c r="K187" s="160">
        <f>ROUND(E187*J187,2)</f>
        <v>0</v>
      </c>
      <c r="L187" s="160">
        <v>21</v>
      </c>
      <c r="M187" s="160">
        <f>G187*(1+L187/100)</f>
        <v>605</v>
      </c>
      <c r="N187" s="160">
        <v>0</v>
      </c>
      <c r="O187" s="160">
        <f>ROUND(E187*N187,2)</f>
        <v>0</v>
      </c>
      <c r="P187" s="160">
        <v>0</v>
      </c>
      <c r="Q187" s="160">
        <f>ROUND(E187*P187,2)</f>
        <v>0</v>
      </c>
      <c r="R187" s="160"/>
      <c r="S187" s="160" t="s">
        <v>96</v>
      </c>
      <c r="T187" s="161" t="s">
        <v>97</v>
      </c>
      <c r="U187" s="145">
        <v>0</v>
      </c>
      <c r="V187" s="145">
        <f>ROUND(E187*U187,2)</f>
        <v>0</v>
      </c>
      <c r="W187" s="145"/>
      <c r="X187" s="136"/>
      <c r="Y187" s="136"/>
      <c r="Z187" s="136"/>
      <c r="AA187" s="136"/>
      <c r="AB187" s="136"/>
      <c r="AC187" s="136"/>
      <c r="AD187" s="136"/>
      <c r="AE187" s="136"/>
      <c r="AF187" s="136"/>
      <c r="AG187" s="136" t="s">
        <v>98</v>
      </c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  <c r="BG187" s="136"/>
      <c r="BH187" s="136"/>
    </row>
    <row r="188" spans="1:60" outlineLevel="1" x14ac:dyDescent="0.2">
      <c r="A188" s="143"/>
      <c r="B188" s="144"/>
      <c r="C188" s="221" t="s">
        <v>193</v>
      </c>
      <c r="D188" s="222"/>
      <c r="E188" s="222"/>
      <c r="F188" s="222"/>
      <c r="G188" s="222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 t="s">
        <v>100</v>
      </c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  <c r="BG188" s="136"/>
      <c r="BH188" s="136"/>
    </row>
    <row r="189" spans="1:60" outlineLevel="1" x14ac:dyDescent="0.2">
      <c r="A189" s="143"/>
      <c r="B189" s="144"/>
      <c r="C189" s="232" t="s">
        <v>245</v>
      </c>
      <c r="D189" s="233"/>
      <c r="E189" s="233"/>
      <c r="F189" s="233"/>
      <c r="G189" s="233"/>
      <c r="H189" s="145"/>
      <c r="I189" s="145"/>
      <c r="J189" s="145"/>
      <c r="K189" s="145"/>
      <c r="L189" s="145"/>
      <c r="M189" s="145"/>
      <c r="N189" s="145"/>
      <c r="O189" s="145"/>
      <c r="P189" s="145"/>
      <c r="Q189" s="145"/>
      <c r="R189" s="145"/>
      <c r="S189" s="145"/>
      <c r="T189" s="145"/>
      <c r="U189" s="145"/>
      <c r="V189" s="145"/>
      <c r="W189" s="145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 t="s">
        <v>100</v>
      </c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  <c r="BE189" s="136"/>
      <c r="BF189" s="136"/>
      <c r="BG189" s="136"/>
      <c r="BH189" s="136"/>
    </row>
    <row r="190" spans="1:60" outlineLevel="1" x14ac:dyDescent="0.2">
      <c r="A190" s="143"/>
      <c r="B190" s="144"/>
      <c r="C190" s="232" t="s">
        <v>246</v>
      </c>
      <c r="D190" s="233"/>
      <c r="E190" s="233"/>
      <c r="F190" s="233"/>
      <c r="G190" s="233"/>
      <c r="H190" s="145"/>
      <c r="I190" s="145"/>
      <c r="J190" s="145"/>
      <c r="K190" s="145"/>
      <c r="L190" s="145"/>
      <c r="M190" s="145"/>
      <c r="N190" s="145"/>
      <c r="O190" s="145"/>
      <c r="P190" s="145"/>
      <c r="Q190" s="145"/>
      <c r="R190" s="145"/>
      <c r="S190" s="145"/>
      <c r="T190" s="145"/>
      <c r="U190" s="145"/>
      <c r="V190" s="145"/>
      <c r="W190" s="145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 t="s">
        <v>100</v>
      </c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62" t="str">
        <f>C190</f>
        <v>- zadavatelem specifikované výstupy (fotografie v papírovém a digitálním formátu) v požadovaném počtu</v>
      </c>
      <c r="BB190" s="136"/>
      <c r="BC190" s="136"/>
      <c r="BD190" s="136"/>
      <c r="BE190" s="136"/>
      <c r="BF190" s="136"/>
      <c r="BG190" s="136"/>
      <c r="BH190" s="136"/>
    </row>
    <row r="191" spans="1:60" outlineLevel="1" x14ac:dyDescent="0.2">
      <c r="A191" s="143"/>
      <c r="B191" s="144"/>
      <c r="C191" s="232" t="s">
        <v>247</v>
      </c>
      <c r="D191" s="233"/>
      <c r="E191" s="233"/>
      <c r="F191" s="233"/>
      <c r="G191" s="233"/>
      <c r="H191" s="145"/>
      <c r="I191" s="145"/>
      <c r="J191" s="145"/>
      <c r="K191" s="145"/>
      <c r="L191" s="145"/>
      <c r="M191" s="145"/>
      <c r="N191" s="145"/>
      <c r="O191" s="145"/>
      <c r="P191" s="145"/>
      <c r="Q191" s="145"/>
      <c r="R191" s="145"/>
      <c r="S191" s="145"/>
      <c r="T191" s="145"/>
      <c r="U191" s="145"/>
      <c r="V191" s="145"/>
      <c r="W191" s="145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 t="s">
        <v>100</v>
      </c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36"/>
      <c r="BB191" s="136"/>
      <c r="BC191" s="136"/>
      <c r="BD191" s="136"/>
      <c r="BE191" s="136"/>
      <c r="BF191" s="136"/>
      <c r="BG191" s="136"/>
      <c r="BH191" s="136"/>
    </row>
    <row r="192" spans="1:60" outlineLevel="1" x14ac:dyDescent="0.2">
      <c r="A192" s="143"/>
      <c r="B192" s="144"/>
      <c r="C192" s="223"/>
      <c r="D192" s="224"/>
      <c r="E192" s="224"/>
      <c r="F192" s="224"/>
      <c r="G192" s="224"/>
      <c r="H192" s="145"/>
      <c r="I192" s="145"/>
      <c r="J192" s="145"/>
      <c r="K192" s="145"/>
      <c r="L192" s="145"/>
      <c r="M192" s="145"/>
      <c r="N192" s="145"/>
      <c r="O192" s="145"/>
      <c r="P192" s="145"/>
      <c r="Q192" s="145"/>
      <c r="R192" s="145"/>
      <c r="S192" s="145"/>
      <c r="T192" s="145"/>
      <c r="U192" s="145"/>
      <c r="V192" s="145"/>
      <c r="W192" s="145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 t="s">
        <v>104</v>
      </c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</row>
    <row r="193" spans="1:60" outlineLevel="1" x14ac:dyDescent="0.2">
      <c r="A193" s="155">
        <v>30</v>
      </c>
      <c r="B193" s="156" t="s">
        <v>248</v>
      </c>
      <c r="C193" s="165" t="s">
        <v>249</v>
      </c>
      <c r="D193" s="157" t="s">
        <v>250</v>
      </c>
      <c r="E193" s="158">
        <v>1</v>
      </c>
      <c r="F193" s="159">
        <v>2000</v>
      </c>
      <c r="G193" s="160">
        <f>ROUND(E193*F193,2)</f>
        <v>2000</v>
      </c>
      <c r="H193" s="159"/>
      <c r="I193" s="160">
        <f>ROUND(E193*H193,2)</f>
        <v>0</v>
      </c>
      <c r="J193" s="159"/>
      <c r="K193" s="160">
        <f>ROUND(E193*J193,2)</f>
        <v>0</v>
      </c>
      <c r="L193" s="160">
        <v>21</v>
      </c>
      <c r="M193" s="160">
        <f>G193*(1+L193/100)</f>
        <v>2420</v>
      </c>
      <c r="N193" s="160">
        <v>0</v>
      </c>
      <c r="O193" s="160">
        <f>ROUND(E193*N193,2)</f>
        <v>0</v>
      </c>
      <c r="P193" s="160">
        <v>0</v>
      </c>
      <c r="Q193" s="160">
        <f>ROUND(E193*P193,2)</f>
        <v>0</v>
      </c>
      <c r="R193" s="160"/>
      <c r="S193" s="160" t="s">
        <v>96</v>
      </c>
      <c r="T193" s="161" t="s">
        <v>97</v>
      </c>
      <c r="U193" s="145">
        <v>0</v>
      </c>
      <c r="V193" s="145">
        <f>ROUND(E193*U193,2)</f>
        <v>0</v>
      </c>
      <c r="W193" s="145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 t="s">
        <v>98</v>
      </c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36"/>
      <c r="BB193" s="136"/>
      <c r="BC193" s="136"/>
      <c r="BD193" s="136"/>
      <c r="BE193" s="136"/>
      <c r="BF193" s="136"/>
      <c r="BG193" s="136"/>
      <c r="BH193" s="136"/>
    </row>
    <row r="194" spans="1:60" outlineLevel="1" x14ac:dyDescent="0.2">
      <c r="A194" s="143"/>
      <c r="B194" s="144"/>
      <c r="C194" s="221" t="s">
        <v>251</v>
      </c>
      <c r="D194" s="222"/>
      <c r="E194" s="222"/>
      <c r="F194" s="222"/>
      <c r="G194" s="222"/>
      <c r="H194" s="145"/>
      <c r="I194" s="145"/>
      <c r="J194" s="145"/>
      <c r="K194" s="145"/>
      <c r="L194" s="145"/>
      <c r="M194" s="145"/>
      <c r="N194" s="145"/>
      <c r="O194" s="145"/>
      <c r="P194" s="145"/>
      <c r="Q194" s="145"/>
      <c r="R194" s="145"/>
      <c r="S194" s="145"/>
      <c r="T194" s="145"/>
      <c r="U194" s="145"/>
      <c r="V194" s="145"/>
      <c r="W194" s="145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 t="s">
        <v>100</v>
      </c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</row>
    <row r="195" spans="1:60" outlineLevel="1" x14ac:dyDescent="0.2">
      <c r="A195" s="143"/>
      <c r="B195" s="144"/>
      <c r="C195" s="232" t="s">
        <v>252</v>
      </c>
      <c r="D195" s="233"/>
      <c r="E195" s="233"/>
      <c r="F195" s="233"/>
      <c r="G195" s="233"/>
      <c r="H195" s="145"/>
      <c r="I195" s="145"/>
      <c r="J195" s="145"/>
      <c r="K195" s="145"/>
      <c r="L195" s="145"/>
      <c r="M195" s="145"/>
      <c r="N195" s="145"/>
      <c r="O195" s="145"/>
      <c r="P195" s="145"/>
      <c r="Q195" s="145"/>
      <c r="R195" s="145"/>
      <c r="S195" s="145"/>
      <c r="T195" s="145"/>
      <c r="U195" s="145"/>
      <c r="V195" s="145"/>
      <c r="W195" s="145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 t="s">
        <v>100</v>
      </c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  <c r="BE195" s="136"/>
      <c r="BF195" s="136"/>
      <c r="BG195" s="136"/>
      <c r="BH195" s="136"/>
    </row>
    <row r="196" spans="1:60" outlineLevel="1" x14ac:dyDescent="0.2">
      <c r="A196" s="143"/>
      <c r="B196" s="144"/>
      <c r="C196" s="232" t="s">
        <v>253</v>
      </c>
      <c r="D196" s="233"/>
      <c r="E196" s="233"/>
      <c r="F196" s="233"/>
      <c r="G196" s="233"/>
      <c r="H196" s="145"/>
      <c r="I196" s="145"/>
      <c r="J196" s="145"/>
      <c r="K196" s="145"/>
      <c r="L196" s="145"/>
      <c r="M196" s="145"/>
      <c r="N196" s="145"/>
      <c r="O196" s="145"/>
      <c r="P196" s="145"/>
      <c r="Q196" s="145"/>
      <c r="R196" s="145"/>
      <c r="S196" s="145"/>
      <c r="T196" s="145"/>
      <c r="U196" s="145"/>
      <c r="V196" s="145"/>
      <c r="W196" s="145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 t="s">
        <v>100</v>
      </c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</row>
    <row r="197" spans="1:60" outlineLevel="1" x14ac:dyDescent="0.2">
      <c r="A197" s="143"/>
      <c r="B197" s="144"/>
      <c r="C197" s="223"/>
      <c r="D197" s="224"/>
      <c r="E197" s="224"/>
      <c r="F197" s="224"/>
      <c r="G197" s="224"/>
      <c r="H197" s="145"/>
      <c r="I197" s="145"/>
      <c r="J197" s="145"/>
      <c r="K197" s="145"/>
      <c r="L197" s="145"/>
      <c r="M197" s="145"/>
      <c r="N197" s="145"/>
      <c r="O197" s="145"/>
      <c r="P197" s="145"/>
      <c r="Q197" s="145"/>
      <c r="R197" s="145"/>
      <c r="S197" s="145"/>
      <c r="T197" s="145"/>
      <c r="U197" s="145"/>
      <c r="V197" s="145"/>
      <c r="W197" s="145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 t="s">
        <v>104</v>
      </c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36"/>
      <c r="BB197" s="136"/>
      <c r="BC197" s="136"/>
      <c r="BD197" s="136"/>
      <c r="BE197" s="136"/>
      <c r="BF197" s="136"/>
      <c r="BG197" s="136"/>
      <c r="BH197" s="136"/>
    </row>
    <row r="198" spans="1:60" outlineLevel="1" x14ac:dyDescent="0.2">
      <c r="A198" s="155">
        <v>31</v>
      </c>
      <c r="B198" s="156" t="s">
        <v>254</v>
      </c>
      <c r="C198" s="165" t="s">
        <v>255</v>
      </c>
      <c r="D198" s="157" t="s">
        <v>221</v>
      </c>
      <c r="E198" s="158">
        <v>1</v>
      </c>
      <c r="F198" s="159">
        <v>3000</v>
      </c>
      <c r="G198" s="160">
        <f>ROUND(E198*F198,2)</f>
        <v>3000</v>
      </c>
      <c r="H198" s="159"/>
      <c r="I198" s="160">
        <f>ROUND(E198*H198,2)</f>
        <v>0</v>
      </c>
      <c r="J198" s="159"/>
      <c r="K198" s="160">
        <f>ROUND(E198*J198,2)</f>
        <v>0</v>
      </c>
      <c r="L198" s="160">
        <v>21</v>
      </c>
      <c r="M198" s="160">
        <f>G198*(1+L198/100)</f>
        <v>3630</v>
      </c>
      <c r="N198" s="160">
        <v>0</v>
      </c>
      <c r="O198" s="160">
        <f>ROUND(E198*N198,2)</f>
        <v>0</v>
      </c>
      <c r="P198" s="160">
        <v>0</v>
      </c>
      <c r="Q198" s="160">
        <f>ROUND(E198*P198,2)</f>
        <v>0</v>
      </c>
      <c r="R198" s="160"/>
      <c r="S198" s="160" t="s">
        <v>96</v>
      </c>
      <c r="T198" s="161" t="s">
        <v>97</v>
      </c>
      <c r="U198" s="145">
        <v>0</v>
      </c>
      <c r="V198" s="145">
        <f>ROUND(E198*U198,2)</f>
        <v>0</v>
      </c>
      <c r="W198" s="145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 t="s">
        <v>98</v>
      </c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  <c r="BG198" s="136"/>
      <c r="BH198" s="136"/>
    </row>
    <row r="199" spans="1:60" outlineLevel="1" x14ac:dyDescent="0.2">
      <c r="A199" s="143"/>
      <c r="B199" s="144"/>
      <c r="C199" s="221" t="s">
        <v>256</v>
      </c>
      <c r="D199" s="222"/>
      <c r="E199" s="222"/>
      <c r="F199" s="222"/>
      <c r="G199" s="222"/>
      <c r="H199" s="145"/>
      <c r="I199" s="145"/>
      <c r="J199" s="145"/>
      <c r="K199" s="145"/>
      <c r="L199" s="145"/>
      <c r="M199" s="145"/>
      <c r="N199" s="145"/>
      <c r="O199" s="145"/>
      <c r="P199" s="145"/>
      <c r="Q199" s="145"/>
      <c r="R199" s="145"/>
      <c r="S199" s="145"/>
      <c r="T199" s="145"/>
      <c r="U199" s="145"/>
      <c r="V199" s="145"/>
      <c r="W199" s="145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 t="s">
        <v>100</v>
      </c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62" t="str">
        <f>C199</f>
        <v>zahrnuje objednatelem povolené náklady na pořízení (event. pronájem), provozování, udržování a likvidaci zhotovitelova zařízení</v>
      </c>
      <c r="BB199" s="136"/>
      <c r="BC199" s="136"/>
      <c r="BD199" s="136"/>
      <c r="BE199" s="136"/>
      <c r="BF199" s="136"/>
      <c r="BG199" s="136"/>
      <c r="BH199" s="136"/>
    </row>
    <row r="200" spans="1:60" outlineLevel="1" x14ac:dyDescent="0.2">
      <c r="A200" s="143"/>
      <c r="B200" s="144"/>
      <c r="C200" s="223"/>
      <c r="D200" s="224"/>
      <c r="E200" s="224"/>
      <c r="F200" s="224"/>
      <c r="G200" s="224"/>
      <c r="H200" s="145"/>
      <c r="I200" s="145"/>
      <c r="J200" s="145"/>
      <c r="K200" s="145"/>
      <c r="L200" s="145"/>
      <c r="M200" s="145"/>
      <c r="N200" s="145"/>
      <c r="O200" s="145"/>
      <c r="P200" s="145"/>
      <c r="Q200" s="145"/>
      <c r="R200" s="145"/>
      <c r="S200" s="145"/>
      <c r="T200" s="145"/>
      <c r="U200" s="145"/>
      <c r="V200" s="145"/>
      <c r="W200" s="145"/>
      <c r="X200" s="136"/>
      <c r="Y200" s="136"/>
      <c r="Z200" s="136"/>
      <c r="AA200" s="136"/>
      <c r="AB200" s="136"/>
      <c r="AC200" s="136"/>
      <c r="AD200" s="136"/>
      <c r="AE200" s="136"/>
      <c r="AF200" s="136"/>
      <c r="AG200" s="136" t="s">
        <v>104</v>
      </c>
      <c r="AH200" s="136"/>
      <c r="AI200" s="136"/>
      <c r="AJ200" s="136"/>
      <c r="AK200" s="136"/>
      <c r="AL200" s="136"/>
      <c r="AM200" s="136"/>
      <c r="AN200" s="136"/>
      <c r="AO200" s="136"/>
      <c r="AP200" s="136"/>
      <c r="AQ200" s="136"/>
      <c r="AR200" s="136"/>
      <c r="AS200" s="136"/>
      <c r="AT200" s="136"/>
      <c r="AU200" s="136"/>
      <c r="AV200" s="136"/>
      <c r="AW200" s="136"/>
      <c r="AX200" s="136"/>
      <c r="AY200" s="136"/>
      <c r="AZ200" s="136"/>
      <c r="BA200" s="136"/>
      <c r="BB200" s="136"/>
      <c r="BC200" s="136"/>
      <c r="BD200" s="136"/>
      <c r="BE200" s="136"/>
      <c r="BF200" s="136"/>
      <c r="BG200" s="136"/>
      <c r="BH200" s="136"/>
    </row>
    <row r="201" spans="1:60" outlineLevel="1" x14ac:dyDescent="0.2">
      <c r="A201" s="155">
        <v>32</v>
      </c>
      <c r="B201" s="156" t="s">
        <v>257</v>
      </c>
      <c r="C201" s="165" t="s">
        <v>258</v>
      </c>
      <c r="D201" s="157" t="s">
        <v>221</v>
      </c>
      <c r="E201" s="158">
        <v>1</v>
      </c>
      <c r="F201" s="159">
        <v>1000</v>
      </c>
      <c r="G201" s="160">
        <f>ROUND(E201*F201,2)</f>
        <v>1000</v>
      </c>
      <c r="H201" s="159"/>
      <c r="I201" s="160">
        <f>ROUND(E201*H201,2)</f>
        <v>0</v>
      </c>
      <c r="J201" s="159"/>
      <c r="K201" s="160">
        <f>ROUND(E201*J201,2)</f>
        <v>0</v>
      </c>
      <c r="L201" s="160">
        <v>21</v>
      </c>
      <c r="M201" s="160">
        <f>G201*(1+L201/100)</f>
        <v>1210</v>
      </c>
      <c r="N201" s="160">
        <v>0</v>
      </c>
      <c r="O201" s="160">
        <f>ROUND(E201*N201,2)</f>
        <v>0</v>
      </c>
      <c r="P201" s="160">
        <v>0</v>
      </c>
      <c r="Q201" s="160">
        <f>ROUND(E201*P201,2)</f>
        <v>0</v>
      </c>
      <c r="R201" s="160"/>
      <c r="S201" s="160" t="s">
        <v>96</v>
      </c>
      <c r="T201" s="161" t="s">
        <v>97</v>
      </c>
      <c r="U201" s="145">
        <v>0</v>
      </c>
      <c r="V201" s="145">
        <f>ROUND(E201*U201,2)</f>
        <v>0</v>
      </c>
      <c r="W201" s="145"/>
      <c r="X201" s="136"/>
      <c r="Y201" s="136"/>
      <c r="Z201" s="136"/>
      <c r="AA201" s="136"/>
      <c r="AB201" s="136"/>
      <c r="AC201" s="136"/>
      <c r="AD201" s="136"/>
      <c r="AE201" s="136"/>
      <c r="AF201" s="136"/>
      <c r="AG201" s="136" t="s">
        <v>98</v>
      </c>
      <c r="AH201" s="136"/>
      <c r="AI201" s="136"/>
      <c r="AJ201" s="136"/>
      <c r="AK201" s="136"/>
      <c r="AL201" s="136"/>
      <c r="AM201" s="136"/>
      <c r="AN201" s="136"/>
      <c r="AO201" s="136"/>
      <c r="AP201" s="136"/>
      <c r="AQ201" s="136"/>
      <c r="AR201" s="136"/>
      <c r="AS201" s="136"/>
      <c r="AT201" s="136"/>
      <c r="AU201" s="136"/>
      <c r="AV201" s="136"/>
      <c r="AW201" s="136"/>
      <c r="AX201" s="136"/>
      <c r="AY201" s="136"/>
      <c r="AZ201" s="136"/>
      <c r="BA201" s="136"/>
      <c r="BB201" s="136"/>
      <c r="BC201" s="136"/>
      <c r="BD201" s="136"/>
      <c r="BE201" s="136"/>
      <c r="BF201" s="136"/>
      <c r="BG201" s="136"/>
      <c r="BH201" s="136"/>
    </row>
    <row r="202" spans="1:60" outlineLevel="1" x14ac:dyDescent="0.2">
      <c r="A202" s="143"/>
      <c r="B202" s="144"/>
      <c r="C202" s="221" t="s">
        <v>259</v>
      </c>
      <c r="D202" s="222"/>
      <c r="E202" s="222"/>
      <c r="F202" s="222"/>
      <c r="G202" s="222"/>
      <c r="H202" s="145"/>
      <c r="I202" s="145"/>
      <c r="J202" s="145"/>
      <c r="K202" s="145"/>
      <c r="L202" s="145"/>
      <c r="M202" s="145"/>
      <c r="N202" s="145"/>
      <c r="O202" s="145"/>
      <c r="P202" s="145"/>
      <c r="Q202" s="145"/>
      <c r="R202" s="145"/>
      <c r="S202" s="145"/>
      <c r="T202" s="145"/>
      <c r="U202" s="145"/>
      <c r="V202" s="145"/>
      <c r="W202" s="145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 t="s">
        <v>100</v>
      </c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62" t="str">
        <f>C202</f>
        <v>Náklady spojené se zajištěním BOZP, vč. zajištění ochrany chodců a dalších požadavků na zajištění podmínek vyplývajících z BOZP.</v>
      </c>
      <c r="BB202" s="136"/>
      <c r="BC202" s="136"/>
      <c r="BD202" s="136"/>
      <c r="BE202" s="136"/>
      <c r="BF202" s="136"/>
      <c r="BG202" s="136"/>
      <c r="BH202" s="136"/>
    </row>
    <row r="203" spans="1:60" outlineLevel="1" x14ac:dyDescent="0.2">
      <c r="A203" s="143"/>
      <c r="B203" s="144"/>
      <c r="C203" s="223"/>
      <c r="D203" s="224"/>
      <c r="E203" s="224"/>
      <c r="F203" s="224"/>
      <c r="G203" s="224"/>
      <c r="H203" s="145"/>
      <c r="I203" s="145"/>
      <c r="J203" s="145"/>
      <c r="K203" s="145"/>
      <c r="L203" s="145"/>
      <c r="M203" s="145"/>
      <c r="N203" s="145"/>
      <c r="O203" s="145"/>
      <c r="P203" s="145"/>
      <c r="Q203" s="145"/>
      <c r="R203" s="145"/>
      <c r="S203" s="145"/>
      <c r="T203" s="145"/>
      <c r="U203" s="145"/>
      <c r="V203" s="145"/>
      <c r="W203" s="145"/>
      <c r="X203" s="136"/>
      <c r="Y203" s="136"/>
      <c r="Z203" s="136"/>
      <c r="AA203" s="136"/>
      <c r="AB203" s="136"/>
      <c r="AC203" s="136"/>
      <c r="AD203" s="136"/>
      <c r="AE203" s="136"/>
      <c r="AF203" s="136"/>
      <c r="AG203" s="136" t="s">
        <v>104</v>
      </c>
      <c r="AH203" s="136"/>
      <c r="AI203" s="136"/>
      <c r="AJ203" s="136"/>
      <c r="AK203" s="136"/>
      <c r="AL203" s="136"/>
      <c r="AM203" s="136"/>
      <c r="AN203" s="136"/>
      <c r="AO203" s="136"/>
      <c r="AP203" s="136"/>
      <c r="AQ203" s="136"/>
      <c r="AR203" s="136"/>
      <c r="AS203" s="136"/>
      <c r="AT203" s="136"/>
      <c r="AU203" s="136"/>
      <c r="AV203" s="136"/>
      <c r="AW203" s="136"/>
      <c r="AX203" s="136"/>
      <c r="AY203" s="136"/>
      <c r="AZ203" s="136"/>
      <c r="BA203" s="136"/>
      <c r="BB203" s="136"/>
      <c r="BC203" s="136"/>
      <c r="BD203" s="136"/>
      <c r="BE203" s="136"/>
      <c r="BF203" s="136"/>
      <c r="BG203" s="136"/>
      <c r="BH203" s="136"/>
    </row>
    <row r="204" spans="1:60" outlineLevel="1" x14ac:dyDescent="0.2">
      <c r="A204" s="155">
        <v>33</v>
      </c>
      <c r="B204" s="156" t="s">
        <v>260</v>
      </c>
      <c r="C204" s="165" t="s">
        <v>261</v>
      </c>
      <c r="D204" s="157" t="s">
        <v>221</v>
      </c>
      <c r="E204" s="158">
        <v>1</v>
      </c>
      <c r="F204" s="159">
        <v>1461.7</v>
      </c>
      <c r="G204" s="160">
        <f>ROUND(E204*F204,2)</f>
        <v>1461.7</v>
      </c>
      <c r="H204" s="159"/>
      <c r="I204" s="160">
        <f>ROUND(E204*H204,2)</f>
        <v>0</v>
      </c>
      <c r="J204" s="159"/>
      <c r="K204" s="160">
        <f>ROUND(E204*J204,2)</f>
        <v>0</v>
      </c>
      <c r="L204" s="160">
        <v>21</v>
      </c>
      <c r="M204" s="160">
        <f>G204*(1+L204/100)</f>
        <v>1768.6569999999999</v>
      </c>
      <c r="N204" s="160">
        <v>0</v>
      </c>
      <c r="O204" s="160">
        <f>ROUND(E204*N204,2)</f>
        <v>0</v>
      </c>
      <c r="P204" s="160">
        <v>0</v>
      </c>
      <c r="Q204" s="160">
        <f>ROUND(E204*P204,2)</f>
        <v>0</v>
      </c>
      <c r="R204" s="160"/>
      <c r="S204" s="160" t="s">
        <v>96</v>
      </c>
      <c r="T204" s="161" t="s">
        <v>97</v>
      </c>
      <c r="U204" s="145">
        <v>0</v>
      </c>
      <c r="V204" s="145">
        <f>ROUND(E204*U204,2)</f>
        <v>0</v>
      </c>
      <c r="W204" s="145"/>
      <c r="X204" s="136"/>
      <c r="Y204" s="136"/>
      <c r="Z204" s="136"/>
      <c r="AA204" s="136"/>
      <c r="AB204" s="136"/>
      <c r="AC204" s="136"/>
      <c r="AD204" s="136"/>
      <c r="AE204" s="136"/>
      <c r="AF204" s="136"/>
      <c r="AG204" s="136" t="s">
        <v>98</v>
      </c>
      <c r="AH204" s="136"/>
      <c r="AI204" s="136"/>
      <c r="AJ204" s="136"/>
      <c r="AK204" s="136"/>
      <c r="AL204" s="136"/>
      <c r="AM204" s="136"/>
      <c r="AN204" s="136"/>
      <c r="AO204" s="136"/>
      <c r="AP204" s="136"/>
      <c r="AQ204" s="136"/>
      <c r="AR204" s="136"/>
      <c r="AS204" s="136"/>
      <c r="AT204" s="136"/>
      <c r="AU204" s="136"/>
      <c r="AV204" s="136"/>
      <c r="AW204" s="136"/>
      <c r="AX204" s="136"/>
      <c r="AY204" s="136"/>
      <c r="AZ204" s="136"/>
      <c r="BA204" s="136"/>
      <c r="BB204" s="136"/>
      <c r="BC204" s="136"/>
      <c r="BD204" s="136"/>
      <c r="BE204" s="136"/>
      <c r="BF204" s="136"/>
      <c r="BG204" s="136"/>
      <c r="BH204" s="136"/>
    </row>
    <row r="205" spans="1:60" outlineLevel="1" x14ac:dyDescent="0.2">
      <c r="A205" s="143"/>
      <c r="B205" s="144"/>
      <c r="C205" s="221" t="s">
        <v>262</v>
      </c>
      <c r="D205" s="222"/>
      <c r="E205" s="222"/>
      <c r="F205" s="222"/>
      <c r="G205" s="222"/>
      <c r="H205" s="145"/>
      <c r="I205" s="145"/>
      <c r="J205" s="145"/>
      <c r="K205" s="145"/>
      <c r="L205" s="145"/>
      <c r="M205" s="145"/>
      <c r="N205" s="145"/>
      <c r="O205" s="145"/>
      <c r="P205" s="145"/>
      <c r="Q205" s="145"/>
      <c r="R205" s="145"/>
      <c r="S205" s="145"/>
      <c r="T205" s="145"/>
      <c r="U205" s="145"/>
      <c r="V205" s="145"/>
      <c r="W205" s="145"/>
      <c r="X205" s="136"/>
      <c r="Y205" s="136"/>
      <c r="Z205" s="136"/>
      <c r="AA205" s="136"/>
      <c r="AB205" s="136"/>
      <c r="AC205" s="136"/>
      <c r="AD205" s="136"/>
      <c r="AE205" s="136"/>
      <c r="AF205" s="136"/>
      <c r="AG205" s="136" t="s">
        <v>100</v>
      </c>
      <c r="AH205" s="136"/>
      <c r="AI205" s="136"/>
      <c r="AJ205" s="136"/>
      <c r="AK205" s="136"/>
      <c r="AL205" s="136"/>
      <c r="AM205" s="136"/>
      <c r="AN205" s="136"/>
      <c r="AO205" s="136"/>
      <c r="AP205" s="136"/>
      <c r="AQ205" s="136"/>
      <c r="AR205" s="136"/>
      <c r="AS205" s="136"/>
      <c r="AT205" s="136"/>
      <c r="AU205" s="136"/>
      <c r="AV205" s="136"/>
      <c r="AW205" s="136"/>
      <c r="AX205" s="136"/>
      <c r="AY205" s="136"/>
      <c r="AZ205" s="136"/>
      <c r="BA205" s="136"/>
      <c r="BB205" s="136"/>
      <c r="BC205" s="136"/>
      <c r="BD205" s="136"/>
      <c r="BE205" s="136"/>
      <c r="BF205" s="136"/>
      <c r="BG205" s="136"/>
      <c r="BH205" s="136"/>
    </row>
    <row r="206" spans="1:60" outlineLevel="1" x14ac:dyDescent="0.2">
      <c r="A206" s="143"/>
      <c r="B206" s="144"/>
      <c r="C206" s="223"/>
      <c r="D206" s="224"/>
      <c r="E206" s="224"/>
      <c r="F206" s="224"/>
      <c r="G206" s="224"/>
      <c r="H206" s="145"/>
      <c r="I206" s="145"/>
      <c r="J206" s="145"/>
      <c r="K206" s="145"/>
      <c r="L206" s="145"/>
      <c r="M206" s="145"/>
      <c r="N206" s="145"/>
      <c r="O206" s="145"/>
      <c r="P206" s="145"/>
      <c r="Q206" s="145"/>
      <c r="R206" s="145"/>
      <c r="S206" s="145"/>
      <c r="T206" s="145"/>
      <c r="U206" s="145"/>
      <c r="V206" s="145"/>
      <c r="W206" s="145"/>
      <c r="X206" s="136"/>
      <c r="Y206" s="136"/>
      <c r="Z206" s="136"/>
      <c r="AA206" s="136"/>
      <c r="AB206" s="136"/>
      <c r="AC206" s="136"/>
      <c r="AD206" s="136"/>
      <c r="AE206" s="136"/>
      <c r="AF206" s="136"/>
      <c r="AG206" s="136" t="s">
        <v>104</v>
      </c>
      <c r="AH206" s="136"/>
      <c r="AI206" s="136"/>
      <c r="AJ206" s="136"/>
      <c r="AK206" s="136"/>
      <c r="AL206" s="136"/>
      <c r="AM206" s="136"/>
      <c r="AN206" s="136"/>
      <c r="AO206" s="136"/>
      <c r="AP206" s="136"/>
      <c r="AQ206" s="136"/>
      <c r="AR206" s="136"/>
      <c r="AS206" s="136"/>
      <c r="AT206" s="136"/>
      <c r="AU206" s="136"/>
      <c r="AV206" s="136"/>
      <c r="AW206" s="136"/>
      <c r="AX206" s="136"/>
      <c r="AY206" s="136"/>
      <c r="AZ206" s="136"/>
      <c r="BA206" s="136"/>
      <c r="BB206" s="136"/>
      <c r="BC206" s="136"/>
      <c r="BD206" s="136"/>
      <c r="BE206" s="136"/>
      <c r="BF206" s="136"/>
      <c r="BG206" s="136"/>
      <c r="BH206" s="136"/>
    </row>
    <row r="207" spans="1:60" outlineLevel="1" x14ac:dyDescent="0.2">
      <c r="A207" s="155">
        <v>34</v>
      </c>
      <c r="B207" s="156" t="s">
        <v>263</v>
      </c>
      <c r="C207" s="165" t="s">
        <v>264</v>
      </c>
      <c r="D207" s="157" t="s">
        <v>265</v>
      </c>
      <c r="E207" s="158">
        <v>0.378</v>
      </c>
      <c r="F207" s="159">
        <v>3000</v>
      </c>
      <c r="G207" s="160">
        <f>ROUND(E207*F207,2)</f>
        <v>1134</v>
      </c>
      <c r="H207" s="159"/>
      <c r="I207" s="160">
        <f>ROUND(E207*H207,2)</f>
        <v>0</v>
      </c>
      <c r="J207" s="159"/>
      <c r="K207" s="160">
        <f>ROUND(E207*J207,2)</f>
        <v>0</v>
      </c>
      <c r="L207" s="160">
        <v>21</v>
      </c>
      <c r="M207" s="160">
        <f>G207*(1+L207/100)</f>
        <v>1372.1399999999999</v>
      </c>
      <c r="N207" s="160">
        <v>0</v>
      </c>
      <c r="O207" s="160">
        <f>ROUND(E207*N207,2)</f>
        <v>0</v>
      </c>
      <c r="P207" s="160">
        <v>0</v>
      </c>
      <c r="Q207" s="160">
        <f>ROUND(E207*P207,2)</f>
        <v>0</v>
      </c>
      <c r="R207" s="160"/>
      <c r="S207" s="160" t="s">
        <v>96</v>
      </c>
      <c r="T207" s="161" t="s">
        <v>97</v>
      </c>
      <c r="U207" s="145">
        <v>0</v>
      </c>
      <c r="V207" s="145">
        <f>ROUND(E207*U207,2)</f>
        <v>0</v>
      </c>
      <c r="W207" s="145"/>
      <c r="X207" s="136"/>
      <c r="Y207" s="136"/>
      <c r="Z207" s="136"/>
      <c r="AA207" s="136"/>
      <c r="AB207" s="136"/>
      <c r="AC207" s="136"/>
      <c r="AD207" s="136"/>
      <c r="AE207" s="136"/>
      <c r="AF207" s="136"/>
      <c r="AG207" s="136" t="s">
        <v>98</v>
      </c>
      <c r="AH207" s="136"/>
      <c r="AI207" s="136"/>
      <c r="AJ207" s="136"/>
      <c r="AK207" s="136"/>
      <c r="AL207" s="136"/>
      <c r="AM207" s="136"/>
      <c r="AN207" s="136"/>
      <c r="AO207" s="136"/>
      <c r="AP207" s="136"/>
      <c r="AQ207" s="136"/>
      <c r="AR207" s="136"/>
      <c r="AS207" s="136"/>
      <c r="AT207" s="136"/>
      <c r="AU207" s="136"/>
      <c r="AV207" s="136"/>
      <c r="AW207" s="136"/>
      <c r="AX207" s="136"/>
      <c r="AY207" s="136"/>
      <c r="AZ207" s="136"/>
      <c r="BA207" s="136"/>
      <c r="BB207" s="136"/>
      <c r="BC207" s="136"/>
      <c r="BD207" s="136"/>
      <c r="BE207" s="136"/>
      <c r="BF207" s="136"/>
      <c r="BG207" s="136"/>
      <c r="BH207" s="136"/>
    </row>
    <row r="208" spans="1:60" outlineLevel="1" x14ac:dyDescent="0.2">
      <c r="A208" s="143"/>
      <c r="B208" s="144"/>
      <c r="C208" s="221" t="s">
        <v>239</v>
      </c>
      <c r="D208" s="222"/>
      <c r="E208" s="222"/>
      <c r="F208" s="222"/>
      <c r="G208" s="222"/>
      <c r="H208" s="145"/>
      <c r="I208" s="145"/>
      <c r="J208" s="145"/>
      <c r="K208" s="145"/>
      <c r="L208" s="145"/>
      <c r="M208" s="145"/>
      <c r="N208" s="145"/>
      <c r="O208" s="145"/>
      <c r="P208" s="145"/>
      <c r="Q208" s="145"/>
      <c r="R208" s="145"/>
      <c r="S208" s="145"/>
      <c r="T208" s="145"/>
      <c r="U208" s="145"/>
      <c r="V208" s="145"/>
      <c r="W208" s="145"/>
      <c r="X208" s="136"/>
      <c r="Y208" s="136"/>
      <c r="Z208" s="136"/>
      <c r="AA208" s="136"/>
      <c r="AB208" s="136"/>
      <c r="AC208" s="136"/>
      <c r="AD208" s="136"/>
      <c r="AE208" s="136"/>
      <c r="AF208" s="136"/>
      <c r="AG208" s="136" t="s">
        <v>100</v>
      </c>
      <c r="AH208" s="136"/>
      <c r="AI208" s="136"/>
      <c r="AJ208" s="136"/>
      <c r="AK208" s="136"/>
      <c r="AL208" s="136"/>
      <c r="AM208" s="136"/>
      <c r="AN208" s="136"/>
      <c r="AO208" s="136"/>
      <c r="AP208" s="136"/>
      <c r="AQ208" s="136"/>
      <c r="AR208" s="136"/>
      <c r="AS208" s="136"/>
      <c r="AT208" s="136"/>
      <c r="AU208" s="136"/>
      <c r="AV208" s="136"/>
      <c r="AW208" s="136"/>
      <c r="AX208" s="136"/>
      <c r="AY208" s="136"/>
      <c r="AZ208" s="136"/>
      <c r="BA208" s="136"/>
      <c r="BB208" s="136"/>
      <c r="BC208" s="136"/>
      <c r="BD208" s="136"/>
      <c r="BE208" s="136"/>
      <c r="BF208" s="136"/>
      <c r="BG208" s="136"/>
      <c r="BH208" s="136"/>
    </row>
    <row r="209" spans="1:60" outlineLevel="1" x14ac:dyDescent="0.2">
      <c r="A209" s="143"/>
      <c r="B209" s="144"/>
      <c r="C209" s="223"/>
      <c r="D209" s="224"/>
      <c r="E209" s="224"/>
      <c r="F209" s="224"/>
      <c r="G209" s="224"/>
      <c r="H209" s="145"/>
      <c r="I209" s="145"/>
      <c r="J209" s="145"/>
      <c r="K209" s="145"/>
      <c r="L209" s="145"/>
      <c r="M209" s="145"/>
      <c r="N209" s="145"/>
      <c r="O209" s="145"/>
      <c r="P209" s="145"/>
      <c r="Q209" s="145"/>
      <c r="R209" s="145"/>
      <c r="S209" s="145"/>
      <c r="T209" s="145"/>
      <c r="U209" s="145"/>
      <c r="V209" s="145"/>
      <c r="W209" s="145"/>
      <c r="X209" s="136"/>
      <c r="Y209" s="136"/>
      <c r="Z209" s="136"/>
      <c r="AA209" s="136"/>
      <c r="AB209" s="136"/>
      <c r="AC209" s="136"/>
      <c r="AD209" s="136"/>
      <c r="AE209" s="136"/>
      <c r="AF209" s="136"/>
      <c r="AG209" s="136" t="s">
        <v>104</v>
      </c>
      <c r="AH209" s="136"/>
      <c r="AI209" s="136"/>
      <c r="AJ209" s="136"/>
      <c r="AK209" s="136"/>
      <c r="AL209" s="136"/>
      <c r="AM209" s="136"/>
      <c r="AN209" s="136"/>
      <c r="AO209" s="136"/>
      <c r="AP209" s="136"/>
      <c r="AQ209" s="136"/>
      <c r="AR209" s="136"/>
      <c r="AS209" s="136"/>
      <c r="AT209" s="136"/>
      <c r="AU209" s="136"/>
      <c r="AV209" s="136"/>
      <c r="AW209" s="136"/>
      <c r="AX209" s="136"/>
      <c r="AY209" s="136"/>
      <c r="AZ209" s="136"/>
      <c r="BA209" s="136"/>
      <c r="BB209" s="136"/>
      <c r="BC209" s="136"/>
      <c r="BD209" s="136"/>
      <c r="BE209" s="136"/>
      <c r="BF209" s="136"/>
      <c r="BG209" s="136"/>
      <c r="BH209" s="136"/>
    </row>
    <row r="210" spans="1:60" x14ac:dyDescent="0.2">
      <c r="A210" s="3"/>
      <c r="B210" s="4"/>
      <c r="C210" s="167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AE210">
        <v>15</v>
      </c>
      <c r="AF210">
        <v>21</v>
      </c>
    </row>
    <row r="211" spans="1:60" x14ac:dyDescent="0.2">
      <c r="A211" s="139"/>
      <c r="B211" s="140" t="s">
        <v>29</v>
      </c>
      <c r="C211" s="168"/>
      <c r="D211" s="141"/>
      <c r="E211" s="142"/>
      <c r="F211" s="142"/>
      <c r="G211" s="163">
        <f>G8+G61+G127+G137+G161</f>
        <v>3360000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AE211">
        <f>SUMIF(L7:L209,AE210,G7:G209)</f>
        <v>0</v>
      </c>
      <c r="AF211">
        <f>SUMIF(L7:L209,AF210,G7:G209)</f>
        <v>3360000.0000000005</v>
      </c>
      <c r="AG211" t="s">
        <v>266</v>
      </c>
    </row>
    <row r="212" spans="1:60" x14ac:dyDescent="0.2">
      <c r="C212" s="169"/>
      <c r="D212" s="10"/>
      <c r="AG212" t="s">
        <v>267</v>
      </c>
    </row>
    <row r="213" spans="1:60" x14ac:dyDescent="0.2">
      <c r="D213" s="10"/>
    </row>
    <row r="214" spans="1:60" x14ac:dyDescent="0.2">
      <c r="D214" s="10"/>
    </row>
    <row r="215" spans="1:60" x14ac:dyDescent="0.2">
      <c r="D215" s="10"/>
    </row>
    <row r="216" spans="1:60" x14ac:dyDescent="0.2">
      <c r="D216" s="10"/>
    </row>
    <row r="217" spans="1:60" x14ac:dyDescent="0.2">
      <c r="D217" s="10"/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MNiGAsXQ3/pYVB4WvLDioNNqNIWUGJak52chnOulGxF7T5VnHfeItv5BEe+5pvLNVZGyTAQ1Y8VJpMR7vWs4w==" saltValue="VxO1S/YxsuGnks4tPjfaxQ==" spinCount="100000" sheet="1"/>
  <mergeCells count="143">
    <mergeCell ref="C203:G203"/>
    <mergeCell ref="C205:G205"/>
    <mergeCell ref="C206:G206"/>
    <mergeCell ref="C208:G208"/>
    <mergeCell ref="C209:G209"/>
    <mergeCell ref="C195:G195"/>
    <mergeCell ref="C196:G196"/>
    <mergeCell ref="C197:G197"/>
    <mergeCell ref="C199:G199"/>
    <mergeCell ref="C200:G200"/>
    <mergeCell ref="C202:G202"/>
    <mergeCell ref="C188:G188"/>
    <mergeCell ref="C189:G189"/>
    <mergeCell ref="C190:G190"/>
    <mergeCell ref="C191:G191"/>
    <mergeCell ref="C192:G192"/>
    <mergeCell ref="C194:G194"/>
    <mergeCell ref="C178:G178"/>
    <mergeCell ref="C179:G179"/>
    <mergeCell ref="C181:G181"/>
    <mergeCell ref="C183:G183"/>
    <mergeCell ref="C185:G185"/>
    <mergeCell ref="C186:G186"/>
    <mergeCell ref="C171:G171"/>
    <mergeCell ref="C173:G173"/>
    <mergeCell ref="C174:G174"/>
    <mergeCell ref="C175:G175"/>
    <mergeCell ref="C176:G176"/>
    <mergeCell ref="C177:G177"/>
    <mergeCell ref="C163:G163"/>
    <mergeCell ref="C164:G164"/>
    <mergeCell ref="C166:G166"/>
    <mergeCell ref="C167:G167"/>
    <mergeCell ref="C169:G169"/>
    <mergeCell ref="C170:G170"/>
    <mergeCell ref="C151:G151"/>
    <mergeCell ref="C152:G152"/>
    <mergeCell ref="C153:G153"/>
    <mergeCell ref="C156:G156"/>
    <mergeCell ref="C158:G158"/>
    <mergeCell ref="C160:G160"/>
    <mergeCell ref="C141:G141"/>
    <mergeCell ref="C143:G143"/>
    <mergeCell ref="C145:G145"/>
    <mergeCell ref="C146:G146"/>
    <mergeCell ref="C147:G147"/>
    <mergeCell ref="C149:G149"/>
    <mergeCell ref="C132:G132"/>
    <mergeCell ref="C133:G133"/>
    <mergeCell ref="C135:G135"/>
    <mergeCell ref="C136:G136"/>
    <mergeCell ref="C139:G139"/>
    <mergeCell ref="C140:G140"/>
    <mergeCell ref="C122:G122"/>
    <mergeCell ref="C123:G123"/>
    <mergeCell ref="C124:G124"/>
    <mergeCell ref="C126:G126"/>
    <mergeCell ref="C129:G129"/>
    <mergeCell ref="C130:G130"/>
    <mergeCell ref="C114:G114"/>
    <mergeCell ref="C115:G115"/>
    <mergeCell ref="C116:G116"/>
    <mergeCell ref="C117:G117"/>
    <mergeCell ref="C118:G118"/>
    <mergeCell ref="C120:G120"/>
    <mergeCell ref="C106:G106"/>
    <mergeCell ref="C107:G107"/>
    <mergeCell ref="C108:G108"/>
    <mergeCell ref="C110:G110"/>
    <mergeCell ref="C112:G112"/>
    <mergeCell ref="C113:G113"/>
    <mergeCell ref="C98:G98"/>
    <mergeCell ref="C100:G100"/>
    <mergeCell ref="C102:G102"/>
    <mergeCell ref="C103:G103"/>
    <mergeCell ref="C104:G104"/>
    <mergeCell ref="C105:G105"/>
    <mergeCell ref="C92:G92"/>
    <mergeCell ref="C93:G93"/>
    <mergeCell ref="C94:G94"/>
    <mergeCell ref="C95:G95"/>
    <mergeCell ref="C96:G96"/>
    <mergeCell ref="C97:G97"/>
    <mergeCell ref="C82:G82"/>
    <mergeCell ref="C84:G84"/>
    <mergeCell ref="C85:G85"/>
    <mergeCell ref="C86:G86"/>
    <mergeCell ref="C87:G87"/>
    <mergeCell ref="C90:G90"/>
    <mergeCell ref="C72:G72"/>
    <mergeCell ref="C74:G74"/>
    <mergeCell ref="C76:G76"/>
    <mergeCell ref="C77:G77"/>
    <mergeCell ref="C78:G78"/>
    <mergeCell ref="C79:G79"/>
    <mergeCell ref="C64:G64"/>
    <mergeCell ref="C65:G65"/>
    <mergeCell ref="C66:G66"/>
    <mergeCell ref="C68:G68"/>
    <mergeCell ref="C70:G70"/>
    <mergeCell ref="C71:G71"/>
    <mergeCell ref="C52:G52"/>
    <mergeCell ref="C54:G54"/>
    <mergeCell ref="C56:G56"/>
    <mergeCell ref="C58:G58"/>
    <mergeCell ref="C60:G60"/>
    <mergeCell ref="C63:G63"/>
    <mergeCell ref="C45:G45"/>
    <mergeCell ref="C46:G46"/>
    <mergeCell ref="C47:G47"/>
    <mergeCell ref="C48:G48"/>
    <mergeCell ref="C49:G49"/>
    <mergeCell ref="C50:G50"/>
    <mergeCell ref="C39:G39"/>
    <mergeCell ref="C40:G40"/>
    <mergeCell ref="C41:G41"/>
    <mergeCell ref="C42:G42"/>
    <mergeCell ref="C43:G43"/>
    <mergeCell ref="C44:G44"/>
    <mergeCell ref="C33:G33"/>
    <mergeCell ref="C34:G34"/>
    <mergeCell ref="C35:G35"/>
    <mergeCell ref="C36:G36"/>
    <mergeCell ref="C37:G37"/>
    <mergeCell ref="C38:G38"/>
    <mergeCell ref="C27:G27"/>
    <mergeCell ref="C28:G28"/>
    <mergeCell ref="C29:G29"/>
    <mergeCell ref="C30:G30"/>
    <mergeCell ref="C31:G31"/>
    <mergeCell ref="C32:G32"/>
    <mergeCell ref="C15:G15"/>
    <mergeCell ref="C17:G17"/>
    <mergeCell ref="C19:G19"/>
    <mergeCell ref="C21:G21"/>
    <mergeCell ref="C23:G23"/>
    <mergeCell ref="C25:G2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Ing. Lenka Štočková</cp:lastModifiedBy>
  <cp:lastPrinted>2014-02-28T09:52:57Z</cp:lastPrinted>
  <dcterms:created xsi:type="dcterms:W3CDTF">2009-04-08T07:15:50Z</dcterms:created>
  <dcterms:modified xsi:type="dcterms:W3CDTF">2023-05-03T12:10:33Z</dcterms:modified>
</cp:coreProperties>
</file>